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480" activeTab="3"/>
  </bookViews>
  <sheets>
    <sheet name="OPĆI DIO" sheetId="1" r:id="rId1"/>
    <sheet name="PLAN PRIHODA" sheetId="2" r:id="rId2"/>
    <sheet name="Grafikon36" sheetId="3" state="hidden" r:id="rId3"/>
    <sheet name="PLAN RASHODA I IZDATAKA" sheetId="4" r:id="rId4"/>
  </sheets>
  <definedNames>
    <definedName name="_xlnm.Print_Area" localSheetId="0">'OPĆI DIO'!$A$2:$H$25</definedName>
    <definedName name="_xlnm.Print_Area" localSheetId="1">'PLAN PRIHODA'!$A$1:$H$32</definedName>
    <definedName name="_xlnm.Print_Titles" localSheetId="1">'PLAN PRIHODA'!$1:$1</definedName>
    <definedName name="_xlnm.Print_Titles" localSheetId="3">'PLAN RASHODA I IZDATAKA'!$3:$3</definedName>
  </definedNames>
  <calcPr fullCalcOnLoad="1"/>
</workbook>
</file>

<file path=xl/sharedStrings.xml><?xml version="1.0" encoding="utf-8"?>
<sst xmlns="http://schemas.openxmlformats.org/spreadsheetml/2006/main" count="246" uniqueCount="168">
  <si>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</si>
  <si>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</si>
  <si>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</si>
  <si>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</si>
  <si>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</si>
  <si>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</si>
  <si>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</si>
  <si>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</si>
  <si>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</si>
  <si>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</si>
  <si>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</si>
  <si>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</si>
  <si>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</si>
  <si>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</si>
  <si>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</si>
  <si>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</si>
  <si>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</si>
  <si>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</si>
  <si>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</si>
  <si>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</si>
  <si>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</si>
  <si>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</si>
  <si>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</si>
  <si>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</si>
  <si>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</si>
  <si>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</si>
  <si>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</si>
  <si>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</si>
  <si>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</si>
  <si>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</si>
  <si>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</si>
  <si>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</si>
  <si>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</si>
  <si>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</si>
  <si>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</si>
  <si>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</si>
  <si>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</si>
  <si>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</si>
  <si>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</si>
  <si>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</si>
  <si>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</si>
  <si>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</si>
  <si>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</si>
  <si>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</si>
  <si>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</si>
  <si>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OSNOVNO ŠKOLSTVO STANDARD</t>
  </si>
  <si>
    <t>A5050-01</t>
  </si>
  <si>
    <t>DJELATNOST OSNOVNIH ŠKOLA STANDARD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</si>
  <si>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</si>
  <si>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</si>
  <si>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</si>
  <si>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</si>
  <si>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</si>
  <si>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</si>
  <si>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</si>
  <si>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</si>
  <si>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</si>
  <si>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</si>
  <si>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</si>
  <si>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</si>
  <si>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</si>
  <si>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</si>
  <si>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</si>
  <si>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</si>
  <si>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</si>
  <si>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</si>
  <si>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</si>
  <si>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</si>
  <si>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</si>
  <si>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</si>
  <si>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</si>
  <si>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</si>
  <si>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</si>
  <si>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</si>
  <si>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</si>
  <si>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</si>
  <si>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</si>
  <si>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</si>
  <si>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</si>
  <si>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</si>
  <si>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</si>
  <si>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</si>
  <si>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</si>
  <si>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</si>
  <si>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Namirnice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</si>
  <si>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</si>
  <si>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</si>
  <si>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</si>
  <si>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</si>
  <si>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</si>
  <si>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</si>
  <si>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</si>
  <si>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</si>
  <si>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</si>
  <si>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</si>
  <si>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</si>
  <si>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RASHODI ZA ZAPOSLENE</t>
  </si>
  <si>
    <t>DOPRINOSI NA PLAĆE</t>
  </si>
  <si>
    <t>Doprinos za osnovno ZO</t>
  </si>
  <si>
    <t>RAZVOJNI PROGRAMI</t>
  </si>
  <si>
    <t>T5070-03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</si>
  <si>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</si>
  <si>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</si>
  <si>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</si>
  <si>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</si>
  <si>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</si>
  <si>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T-5070-04</t>
  </si>
  <si>
    <t>PILOT PROJEKT E-ŠKOLE</t>
  </si>
  <si>
    <t>T5070-05</t>
  </si>
  <si>
    <t>SHEMA ŠKOLSKOG VOĆA</t>
  </si>
  <si>
    <t>T5070-07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</si>
  <si>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</si>
  <si>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</si>
  <si>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</si>
  <si>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</si>
  <si>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</si>
  <si>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</si>
  <si>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</si>
  <si>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Rashodi za nabavu neproizvedene dug.imovine</t>
  </si>
  <si>
    <t>Građevinski objekt</t>
  </si>
  <si>
    <t>ŠKOLSKA PREHRANA</t>
  </si>
  <si>
    <t>Osobni automobili</t>
  </si>
  <si>
    <t>Sitni inventar</t>
  </si>
  <si>
    <t>Otplata gl.zajmova nefin.inst-leazing kuće</t>
  </si>
  <si>
    <t>Dodatna ulagaanja na građ.objektima</t>
  </si>
  <si>
    <t>Dodatna ulaganja na građ.objektima</t>
  </si>
  <si>
    <t>Dodatna ulaganja građevinski objekti</t>
  </si>
  <si>
    <t>Usluge tekućeg i invest održavanja</t>
  </si>
  <si>
    <t>Ravnateljica škole</t>
  </si>
  <si>
    <t>Jasminka Devčić,prof.</t>
  </si>
  <si>
    <t>Jasminka Devčić, prof.</t>
  </si>
  <si>
    <t xml:space="preserve"> </t>
  </si>
  <si>
    <t xml:space="preserve"> PLAN ZA 2022.</t>
  </si>
  <si>
    <t xml:space="preserve">Ostali nesp.rashodi </t>
  </si>
  <si>
    <t>Novč.nakn.zbog nezapoš. Invalida</t>
  </si>
  <si>
    <t>Udžbenici</t>
  </si>
  <si>
    <t xml:space="preserve">Knjige </t>
  </si>
  <si>
    <t>Intellektualne usluge</t>
  </si>
  <si>
    <t>Materijalni rashodi "Zdrav obrok 2"</t>
  </si>
  <si>
    <t>Materijal i sirovine  "Zdrav obrok 2"</t>
  </si>
  <si>
    <t>RAVNATELJICA</t>
  </si>
  <si>
    <t>PLAN  
za 2022.</t>
  </si>
  <si>
    <t>PLAN
za 2023.</t>
  </si>
  <si>
    <t>PLAN 
za 2024.</t>
  </si>
  <si>
    <t>Plan 
za 2022.</t>
  </si>
  <si>
    <t xml:space="preserve">        RAVNATELJICA</t>
  </si>
  <si>
    <t xml:space="preserve"> Povećanje/ smanjenje</t>
  </si>
  <si>
    <t>I izmjene i dopune</t>
  </si>
  <si>
    <t>Prijevoz učenika s teškoćamqa</t>
  </si>
  <si>
    <t>Jasminka Devčić,prof</t>
  </si>
  <si>
    <t xml:space="preserve"> I IZMJENE I DOPUNE PLANA PRIHODA I PRIMITAKA</t>
  </si>
  <si>
    <t>I IZMJENE I DOPUNE  OPĆI DIO</t>
  </si>
  <si>
    <r>
      <t xml:space="preserve">I IZMJENE I DOPUNE FINANCIJSKOG  PLANA </t>
    </r>
    <r>
      <rPr>
        <b/>
        <u val="single"/>
        <sz val="14"/>
        <color indexed="8"/>
        <rFont val="Arial"/>
        <family val="2"/>
      </rPr>
      <t>OSNOVNE ŠKOLE ZRINSKIH I FRANKOPANA OTOČAC</t>
    </r>
    <r>
      <rPr>
        <b/>
        <sz val="14"/>
        <color indexed="8"/>
        <rFont val="Arial"/>
        <family val="2"/>
      </rPr>
      <t xml:space="preserve">) ZA 2022. G                                                                                                                                               </t>
    </r>
  </si>
  <si>
    <t>U Otočcu, 19.08.2022.                                                                                                                                                  Jasminka Devčić,prof.</t>
  </si>
  <si>
    <t>KLASA: 400-04/22-01/03</t>
  </si>
  <si>
    <t xml:space="preserve">URBR: 2125/21-01-22-04  </t>
  </si>
  <si>
    <t>II izmjene i dopune</t>
  </si>
  <si>
    <t>Plaće bruto</t>
  </si>
  <si>
    <t>DJELATNOST OSNOVNIH ŠKOLA (PRIHODI ZA POSEBNE NAMJENE-</t>
  </si>
  <si>
    <t>DJELATNOST OSNOVNIH ŠKOLA (PRIHODI ZA POSEBNE NAMJENE- PRODUŽENI BORAVAK</t>
  </si>
  <si>
    <t>PRIJEDLOG II IZMJENE I DOPUNE  PLANA RASHODA I IZDATAKA ZA 2022. G</t>
  </si>
  <si>
    <t>Zdravstvene usluge</t>
  </si>
  <si>
    <t>Materijal i sirovine-prod.boravak</t>
  </si>
  <si>
    <t>Materijal i sirovine -razlika bes.pr</t>
  </si>
  <si>
    <t>Materijalni rashodi "Zdrav obrok 3"</t>
  </si>
  <si>
    <t>Materijal i sirovine "Zdrav obrok 3"</t>
  </si>
  <si>
    <t>komunalne usluge</t>
  </si>
  <si>
    <t>Intel. Usluge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</si>
</sst>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20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20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center" wrapText="1"/>
    </xf>
    <xf numFmtId="0" fontId="32" fillId="0" borderId="19" xfId="0" applyNumberFormat="1" applyFont="1" applyFill="1" applyBorder="1" applyAlignment="1" applyProtection="1" quotePrefix="1">
      <alignment horizontal="left"/>
      <protection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48" borderId="20" xfId="0" applyFont="1" applyFill="1" applyBorder="1" applyAlignment="1">
      <alignment horizontal="left"/>
    </xf>
    <xf numFmtId="0" fontId="21" fillId="48" borderId="19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 horizontal="center"/>
      <protection/>
    </xf>
    <xf numFmtId="0" fontId="32" fillId="0" borderId="17" xfId="0" applyNumberFormat="1" applyFont="1" applyFill="1" applyBorder="1" applyAlignment="1" applyProtection="1">
      <alignment wrapText="1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 horizontal="center" vertical="center" wrapText="1"/>
    </xf>
    <xf numFmtId="0" fontId="41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 horizontal="left"/>
      <protection/>
    </xf>
    <xf numFmtId="4" fontId="21" fillId="0" borderId="0" xfId="0" applyNumberFormat="1" applyFont="1" applyAlignment="1">
      <alignment/>
    </xf>
    <xf numFmtId="4" fontId="22" fillId="0" borderId="24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Border="1" applyAlignment="1" quotePrefix="1">
      <alignment horizontal="left" vertical="center" wrapText="1"/>
    </xf>
    <xf numFmtId="4" fontId="21" fillId="0" borderId="34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center" wrapText="1"/>
    </xf>
    <xf numFmtId="4" fontId="21" fillId="0" borderId="36" xfId="0" applyNumberFormat="1" applyFont="1" applyBorder="1" applyAlignment="1">
      <alignment horizontal="center" wrapText="1"/>
    </xf>
    <xf numFmtId="4" fontId="21" fillId="0" borderId="28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Fill="1" applyBorder="1" applyAlignment="1" applyProtection="1" quotePrefix="1">
      <alignment horizontal="center" vertical="center"/>
      <protection/>
    </xf>
    <xf numFmtId="4" fontId="29" fillId="0" borderId="19" xfId="0" applyNumberFormat="1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 applyProtection="1" quotePrefix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6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29" fillId="0" borderId="0" xfId="0" applyNumberFormat="1" applyFont="1" applyBorder="1" applyAlignment="1" quotePrefix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4" fontId="26" fillId="0" borderId="19" xfId="0" applyNumberFormat="1" applyFont="1" applyFill="1" applyBorder="1" applyAlignment="1" applyProtection="1" quotePrefix="1">
      <alignment horizontal="left" vertical="center"/>
      <protection/>
    </xf>
    <xf numFmtId="4" fontId="25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left"/>
      <protection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3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 horizontal="right"/>
    </xf>
    <xf numFmtId="4" fontId="22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43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4" fontId="21" fillId="0" borderId="36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6" fillId="34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32" fillId="0" borderId="17" xfId="0" applyNumberFormat="1" applyFont="1" applyFill="1" applyBorder="1" applyAlignment="1" applyProtection="1" quotePrefix="1">
      <alignment/>
      <protection/>
    </xf>
    <xf numFmtId="4" fontId="23" fillId="34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 horizontal="center" wrapText="1"/>
      <protection/>
    </xf>
    <xf numFmtId="4" fontId="32" fillId="48" borderId="17" xfId="0" applyNumberFormat="1" applyFont="1" applyFill="1" applyBorder="1" applyAlignment="1">
      <alignment horizontal="right"/>
    </xf>
    <xf numFmtId="4" fontId="32" fillId="0" borderId="17" xfId="0" applyNumberFormat="1" applyFont="1" applyFill="1" applyBorder="1" applyAlignment="1">
      <alignment horizontal="right"/>
    </xf>
    <xf numFmtId="4" fontId="32" fillId="0" borderId="17" xfId="0" applyNumberFormat="1" applyFont="1" applyBorder="1" applyAlignment="1">
      <alignment horizontal="right"/>
    </xf>
    <xf numFmtId="4" fontId="32" fillId="48" borderId="17" xfId="0" applyNumberFormat="1" applyFont="1" applyFill="1" applyBorder="1" applyAlignment="1" applyProtection="1">
      <alignment horizontal="right" wrapText="1"/>
      <protection/>
    </xf>
    <xf numFmtId="4" fontId="32" fillId="49" borderId="20" xfId="0" applyNumberFormat="1" applyFont="1" applyFill="1" applyBorder="1" applyAlignment="1" quotePrefix="1">
      <alignment horizontal="right"/>
    </xf>
    <xf numFmtId="4" fontId="32" fillId="48" borderId="20" xfId="0" applyNumberFormat="1" applyFont="1" applyFill="1" applyBorder="1" applyAlignment="1" quotePrefix="1">
      <alignment horizontal="right"/>
    </xf>
    <xf numFmtId="4" fontId="26" fillId="0" borderId="17" xfId="0" applyNumberFormat="1" applyFont="1" applyFill="1" applyBorder="1" applyAlignment="1" applyProtection="1">
      <alignment horizontal="center" vertical="center" wrapText="1"/>
      <protection/>
    </xf>
    <xf numFmtId="4" fontId="32" fillId="49" borderId="17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 quotePrefix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4" fontId="32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 vertical="top" wrapText="1"/>
      <protection/>
    </xf>
    <xf numFmtId="0" fontId="35" fillId="0" borderId="20" xfId="0" applyNumberFormat="1" applyFont="1" applyFill="1" applyBorder="1" applyAlignment="1" applyProtection="1" quotePrefix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48" borderId="20" xfId="0" applyNumberFormat="1" applyFont="1" applyFill="1" applyBorder="1" applyAlignment="1" applyProtection="1">
      <alignment horizontal="left" wrapText="1"/>
      <protection/>
    </xf>
    <xf numFmtId="0" fontId="36" fillId="48" borderId="19" xfId="0" applyNumberFormat="1" applyFont="1" applyFill="1" applyBorder="1" applyAlignment="1" applyProtection="1">
      <alignment wrapText="1"/>
      <protection/>
    </xf>
    <xf numFmtId="0" fontId="21" fillId="48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2" fillId="48" borderId="20" xfId="0" applyNumberFormat="1" applyFont="1" applyFill="1" applyBorder="1" applyAlignment="1" applyProtection="1">
      <alignment horizontal="left" wrapText="1"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57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5" fillId="48" borderId="20" xfId="0" applyNumberFormat="1" applyFont="1" applyFill="1" applyBorder="1" applyAlignment="1" applyProtection="1" quotePrefix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20" xfId="0" applyFont="1" applyBorder="1" applyAlignment="1" quotePrefix="1">
      <alignment horizontal="left"/>
    </xf>
    <xf numFmtId="0" fontId="32" fillId="49" borderId="20" xfId="0" applyNumberFormat="1" applyFont="1" applyFill="1" applyBorder="1" applyAlignment="1" applyProtection="1">
      <alignment horizontal="left" wrapText="1"/>
      <protection/>
    </xf>
    <xf numFmtId="0" fontId="32" fillId="49" borderId="19" xfId="0" applyNumberFormat="1" applyFont="1" applyFill="1" applyBorder="1" applyAlignment="1" applyProtection="1">
      <alignment horizontal="left" wrapText="1"/>
      <protection/>
    </xf>
    <xf numFmtId="0" fontId="32" fillId="49" borderId="57" xfId="0" applyNumberFormat="1" applyFont="1" applyFill="1" applyBorder="1" applyAlignment="1" applyProtection="1">
      <alignment horizontal="left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center" wrapText="1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3" fillId="0" borderId="61" xfId="0" applyNumberFormat="1" applyFont="1" applyFill="1" applyBorder="1" applyAlignment="1" applyProtection="1">
      <alignment wrapText="1"/>
      <protection/>
    </xf>
    <xf numFmtId="0" fontId="35" fillId="0" borderId="5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04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RASHODA I IZDATAKA'!$K$196:$L$196</c:f>
              <c:numCache>
                <c:ptCount val="2"/>
                <c:pt idx="0">
                  <c:v>21259.6</c:v>
                </c:pt>
                <c:pt idx="1">
                  <c:v>29259.6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RASHODA I IZDATAKA'!$K$197:$L$197</c:f>
              <c:numCache>
                <c:ptCount val="2"/>
                <c:pt idx="1">
                  <c:v>24000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9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459"/>
          <c:w val="0.063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7"/>
  <sheetViews>
    <sheetView view="pageBreakPreview" zoomScale="120" zoomScaleSheetLayoutView="120" zoomScalePageLayoutView="0" workbookViewId="0" topLeftCell="A1">
      <selection activeCell="F12" sqref="F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5" customWidth="1"/>
    <col min="5" max="5" width="44.7109375" style="2" customWidth="1"/>
    <col min="6" max="6" width="15.8515625" style="89" bestFit="1" customWidth="1"/>
    <col min="7" max="7" width="17.28125" style="89" customWidth="1"/>
    <col min="8" max="8" width="35.8515625" style="89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59"/>
      <c r="B2" s="159"/>
      <c r="C2" s="159"/>
      <c r="D2" s="159"/>
      <c r="E2" s="159"/>
      <c r="F2" s="159"/>
      <c r="G2" s="159"/>
      <c r="H2" s="159"/>
    </row>
    <row r="3" spans="1:8" ht="48" customHeight="1">
      <c r="A3" s="160" t="s">
        <v>152</v>
      </c>
      <c r="B3" s="160"/>
      <c r="C3" s="160"/>
      <c r="D3" s="160"/>
      <c r="E3" s="160"/>
      <c r="F3" s="160"/>
      <c r="G3" s="160"/>
      <c r="H3" s="160"/>
    </row>
    <row r="4" spans="1:8" s="16" customFormat="1" ht="26.25" customHeight="1">
      <c r="A4" s="160" t="s">
        <v>151</v>
      </c>
      <c r="B4" s="160"/>
      <c r="C4" s="160"/>
      <c r="D4" s="160"/>
      <c r="E4" s="160"/>
      <c r="F4" s="160"/>
      <c r="G4" s="161"/>
      <c r="H4" s="161"/>
    </row>
    <row r="5" spans="1:5" ht="15.75" customHeight="1">
      <c r="A5" s="17"/>
      <c r="B5" s="18"/>
      <c r="C5" s="18"/>
      <c r="D5" s="18"/>
      <c r="E5" s="18"/>
    </row>
    <row r="6" spans="1:9" ht="27.75" customHeight="1">
      <c r="A6" s="19"/>
      <c r="B6" s="20"/>
      <c r="C6" s="20"/>
      <c r="D6" s="21"/>
      <c r="E6" s="22"/>
      <c r="F6" s="138" t="s">
        <v>141</v>
      </c>
      <c r="G6" s="138" t="s">
        <v>142</v>
      </c>
      <c r="H6" s="145" t="s">
        <v>143</v>
      </c>
      <c r="I6" s="23"/>
    </row>
    <row r="7" spans="1:9" ht="27.75" customHeight="1">
      <c r="A7" s="162" t="s">
        <v>31</v>
      </c>
      <c r="B7" s="163"/>
      <c r="C7" s="163"/>
      <c r="D7" s="163"/>
      <c r="E7" s="164"/>
      <c r="F7" s="139">
        <f>SUM(F8:F9)</f>
        <v>19610049.33</v>
      </c>
      <c r="G7" s="139"/>
      <c r="H7" s="139"/>
      <c r="I7" s="30"/>
    </row>
    <row r="8" spans="1:8" ht="22.5" customHeight="1">
      <c r="A8" s="165" t="s">
        <v>0</v>
      </c>
      <c r="B8" s="158"/>
      <c r="C8" s="158"/>
      <c r="D8" s="158"/>
      <c r="E8" s="166"/>
      <c r="F8" s="140">
        <v>19605549.33</v>
      </c>
      <c r="G8" s="140"/>
      <c r="H8" s="140"/>
    </row>
    <row r="9" spans="1:8" ht="22.5" customHeight="1">
      <c r="A9" s="176" t="s">
        <v>33</v>
      </c>
      <c r="B9" s="166"/>
      <c r="C9" s="166"/>
      <c r="D9" s="166"/>
      <c r="E9" s="166"/>
      <c r="F9" s="140">
        <v>4500</v>
      </c>
      <c r="G9" s="140"/>
      <c r="H9" s="140"/>
    </row>
    <row r="10" spans="1:8" ht="22.5" customHeight="1">
      <c r="A10" s="31" t="s">
        <v>32</v>
      </c>
      <c r="B10" s="32"/>
      <c r="C10" s="32"/>
      <c r="D10" s="32"/>
      <c r="E10" s="32"/>
      <c r="F10" s="139">
        <f>+F11+F12</f>
        <v>19610049.33</v>
      </c>
      <c r="G10" s="139"/>
      <c r="H10" s="139"/>
    </row>
    <row r="11" spans="1:10" ht="22.5" customHeight="1">
      <c r="A11" s="157" t="s">
        <v>1</v>
      </c>
      <c r="B11" s="158"/>
      <c r="C11" s="158"/>
      <c r="D11" s="158"/>
      <c r="E11" s="177"/>
      <c r="F11" s="140">
        <v>19610049.33</v>
      </c>
      <c r="G11" s="140"/>
      <c r="H11" s="140"/>
      <c r="I11" s="11"/>
      <c r="J11" s="11"/>
    </row>
    <row r="12" spans="1:10" ht="22.5" customHeight="1">
      <c r="A12" s="178" t="s">
        <v>35</v>
      </c>
      <c r="B12" s="166"/>
      <c r="C12" s="166"/>
      <c r="D12" s="166"/>
      <c r="E12" s="166"/>
      <c r="F12" s="141"/>
      <c r="G12" s="141"/>
      <c r="H12" s="141"/>
      <c r="I12" s="11"/>
      <c r="J12" s="11"/>
    </row>
    <row r="13" spans="1:10" ht="22.5" customHeight="1">
      <c r="A13" s="172" t="s">
        <v>2</v>
      </c>
      <c r="B13" s="163"/>
      <c r="C13" s="163"/>
      <c r="D13" s="163"/>
      <c r="E13" s="163"/>
      <c r="F13" s="142">
        <f>+F7-F10</f>
        <v>0</v>
      </c>
      <c r="G13" s="142"/>
      <c r="H13" s="142"/>
      <c r="J13" s="11"/>
    </row>
    <row r="14" spans="1:10" ht="27.75" customHeight="1">
      <c r="A14" s="19"/>
      <c r="B14" s="20"/>
      <c r="C14" s="20"/>
      <c r="D14" s="21"/>
      <c r="E14" s="22"/>
      <c r="F14" s="138" t="s">
        <v>144</v>
      </c>
      <c r="G14" s="138"/>
      <c r="H14" s="145"/>
      <c r="J14" s="11"/>
    </row>
    <row r="15" spans="1:10" ht="30.75" customHeight="1">
      <c r="A15" s="179" t="s">
        <v>36</v>
      </c>
      <c r="B15" s="180"/>
      <c r="C15" s="180"/>
      <c r="D15" s="180"/>
      <c r="E15" s="181"/>
      <c r="F15" s="143"/>
      <c r="G15" s="143"/>
      <c r="H15" s="146"/>
      <c r="J15" s="11"/>
    </row>
    <row r="16" spans="1:10" ht="34.5" customHeight="1">
      <c r="A16" s="167" t="s">
        <v>37</v>
      </c>
      <c r="B16" s="168"/>
      <c r="C16" s="168"/>
      <c r="D16" s="168"/>
      <c r="E16" s="169"/>
      <c r="F16" s="144"/>
      <c r="G16" s="144"/>
      <c r="H16" s="142"/>
      <c r="J16" s="11"/>
    </row>
    <row r="17" spans="1:11" s="13" customFormat="1" ht="27.75" customHeight="1">
      <c r="A17" s="19"/>
      <c r="B17" s="20"/>
      <c r="C17" s="20"/>
      <c r="D17" s="21"/>
      <c r="E17" s="22"/>
      <c r="F17" s="138" t="s">
        <v>144</v>
      </c>
      <c r="G17" s="138"/>
      <c r="H17" s="145"/>
      <c r="J17" s="33"/>
      <c r="K17" s="33"/>
    </row>
    <row r="18" spans="1:10" s="13" customFormat="1" ht="22.5" customHeight="1">
      <c r="A18" s="165" t="s">
        <v>3</v>
      </c>
      <c r="B18" s="158"/>
      <c r="C18" s="158"/>
      <c r="D18" s="158"/>
      <c r="E18" s="158"/>
      <c r="F18" s="141"/>
      <c r="G18" s="141"/>
      <c r="H18" s="141"/>
      <c r="J18" s="33"/>
    </row>
    <row r="19" spans="1:8" s="13" customFormat="1" ht="33.75" customHeight="1">
      <c r="A19" s="165" t="s">
        <v>4</v>
      </c>
      <c r="B19" s="158"/>
      <c r="C19" s="158"/>
      <c r="D19" s="158"/>
      <c r="E19" s="158"/>
      <c r="F19" s="141"/>
      <c r="G19" s="141"/>
      <c r="H19" s="141"/>
    </row>
    <row r="20" spans="1:11" s="13" customFormat="1" ht="22.5" customHeight="1">
      <c r="A20" s="172" t="s">
        <v>5</v>
      </c>
      <c r="B20" s="163"/>
      <c r="C20" s="163"/>
      <c r="D20" s="163"/>
      <c r="E20" s="163"/>
      <c r="F20" s="139">
        <f>F18-F19</f>
        <v>0</v>
      </c>
      <c r="G20" s="139"/>
      <c r="H20" s="139"/>
      <c r="J20" s="34"/>
      <c r="K20" s="33"/>
    </row>
    <row r="21" spans="1:8" s="13" customFormat="1" ht="25.5" customHeight="1">
      <c r="A21" s="173"/>
      <c r="B21" s="174"/>
      <c r="C21" s="174"/>
      <c r="D21" s="174"/>
      <c r="E21" s="174"/>
      <c r="F21" s="175"/>
      <c r="G21" s="175"/>
      <c r="H21" s="175"/>
    </row>
    <row r="22" spans="1:8" s="13" customFormat="1" ht="22.5" customHeight="1">
      <c r="A22" s="157" t="s">
        <v>6</v>
      </c>
      <c r="B22" s="158"/>
      <c r="C22" s="158"/>
      <c r="D22" s="158"/>
      <c r="E22" s="158"/>
      <c r="F22" s="141">
        <f>IF((F13+F16+F20)&lt;&gt;0,"NESLAGANJE ZBROJA",(F13+F16+F20))</f>
        <v>0</v>
      </c>
      <c r="G22" s="141">
        <f>IF((G13+G16+G20)&lt;&gt;0,"NESLAGANJE ZBROJA",(G13+G16+G20))</f>
        <v>0</v>
      </c>
      <c r="H22" s="141">
        <f>IF((H13+H16+H20)&lt;&gt;0,"NESLAGANJE ZBROJA",(H13+H16+H20))</f>
        <v>0</v>
      </c>
    </row>
    <row r="23" spans="1:8" s="13" customFormat="1" ht="22.5" customHeight="1">
      <c r="A23" s="148"/>
      <c r="B23" s="149"/>
      <c r="C23" s="149"/>
      <c r="D23" s="149"/>
      <c r="E23" s="149"/>
      <c r="F23" s="150" t="s">
        <v>131</v>
      </c>
      <c r="G23" s="151" t="s">
        <v>128</v>
      </c>
      <c r="H23" s="150"/>
    </row>
    <row r="24" spans="1:8" s="13" customFormat="1" ht="18" customHeight="1">
      <c r="A24" s="24"/>
      <c r="B24" s="18"/>
      <c r="C24" s="18"/>
      <c r="D24" s="18"/>
      <c r="E24" s="18"/>
      <c r="F24" s="110"/>
      <c r="G24" s="110" t="s">
        <v>130</v>
      </c>
      <c r="H24" s="110"/>
    </row>
    <row r="25" spans="1:8" ht="42" customHeight="1">
      <c r="A25" s="170" t="s">
        <v>38</v>
      </c>
      <c r="B25" s="171"/>
      <c r="C25" s="171"/>
      <c r="D25" s="171"/>
      <c r="E25" s="171"/>
      <c r="F25" s="171"/>
      <c r="G25" s="171"/>
      <c r="H25" s="171"/>
    </row>
    <row r="26" ht="12.75">
      <c r="E26" s="35"/>
    </row>
    <row r="32" spans="5:8" ht="12.75">
      <c r="E32" s="36"/>
      <c r="F32" s="102"/>
      <c r="G32" s="102"/>
      <c r="H32" s="102"/>
    </row>
    <row r="33" ht="12.75">
      <c r="E33" s="36"/>
    </row>
    <row r="34" ht="12.75">
      <c r="E34" s="36"/>
    </row>
    <row r="35" ht="12.75">
      <c r="E35" s="36"/>
    </row>
    <row r="36" ht="12.75">
      <c r="E36" s="36"/>
    </row>
    <row r="37" ht="12.75">
      <c r="E37" s="36"/>
    </row>
  </sheetData>
  <sheetProtection/>
  <mergeCells count="17">
    <mergeCell ref="A25:H25"/>
    <mergeCell ref="A18:E18"/>
    <mergeCell ref="A19:E19"/>
    <mergeCell ref="A20:E20"/>
    <mergeCell ref="A21:H21"/>
    <mergeCell ref="A9:E9"/>
    <mergeCell ref="A11:E11"/>
    <mergeCell ref="A12:E12"/>
    <mergeCell ref="A13:E13"/>
    <mergeCell ref="A15:E15"/>
    <mergeCell ref="A22:E22"/>
    <mergeCell ref="A2:H2"/>
    <mergeCell ref="A3:H3"/>
    <mergeCell ref="A4:H4"/>
    <mergeCell ref="A7:E7"/>
    <mergeCell ref="A8:E8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zoomScalePageLayoutView="0" workbookViewId="0" topLeftCell="A1">
      <selection activeCell="F25" sqref="F25"/>
    </sheetView>
  </sheetViews>
  <sheetFormatPr defaultColWidth="11.421875" defaultRowHeight="12.75"/>
  <cols>
    <col min="1" max="1" width="16.00390625" style="8" customWidth="1"/>
    <col min="2" max="3" width="17.57421875" style="70" customWidth="1"/>
    <col min="4" max="4" width="17.57421875" style="86" customWidth="1"/>
    <col min="5" max="5" width="17.57421875" style="89" customWidth="1"/>
    <col min="6" max="6" width="17.57421875" style="2" customWidth="1"/>
    <col min="7" max="8" width="17.57421875" style="89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82" t="s">
        <v>150</v>
      </c>
      <c r="B1" s="182"/>
      <c r="C1" s="182"/>
      <c r="D1" s="182"/>
      <c r="E1" s="182"/>
      <c r="F1" s="182"/>
      <c r="G1" s="182"/>
      <c r="H1" s="182"/>
    </row>
    <row r="2" spans="1:8" s="1" customFormat="1" ht="13.5" thickBot="1">
      <c r="A2" s="6"/>
      <c r="B2" s="60"/>
      <c r="C2" s="60"/>
      <c r="D2" s="60"/>
      <c r="E2" s="60"/>
      <c r="G2" s="60"/>
      <c r="H2" s="111" t="s">
        <v>7</v>
      </c>
    </row>
    <row r="3" spans="1:8" s="1" customFormat="1" ht="26.25" customHeight="1" thickBot="1">
      <c r="A3" s="28" t="s">
        <v>8</v>
      </c>
      <c r="B3" s="189" t="s">
        <v>39</v>
      </c>
      <c r="C3" s="190"/>
      <c r="D3" s="190"/>
      <c r="E3" s="190"/>
      <c r="F3" s="190"/>
      <c r="G3" s="190"/>
      <c r="H3" s="191"/>
    </row>
    <row r="4" spans="1:8" s="1" customFormat="1" ht="90" thickBot="1">
      <c r="A4" s="29" t="s">
        <v>43</v>
      </c>
      <c r="B4" s="120" t="s">
        <v>9</v>
      </c>
      <c r="C4" s="61" t="s">
        <v>10</v>
      </c>
      <c r="D4" s="61" t="s">
        <v>11</v>
      </c>
      <c r="E4" s="87" t="s">
        <v>12</v>
      </c>
      <c r="F4" s="37" t="s">
        <v>13</v>
      </c>
      <c r="G4" s="61" t="s">
        <v>34</v>
      </c>
      <c r="H4" s="112" t="s">
        <v>15</v>
      </c>
    </row>
    <row r="5" spans="1:8" s="1" customFormat="1" ht="12.75" customHeight="1" thickBot="1">
      <c r="A5" s="54"/>
      <c r="B5" s="121"/>
      <c r="C5" s="62"/>
      <c r="D5" s="73"/>
      <c r="E5" s="88"/>
      <c r="F5" s="55"/>
      <c r="G5" s="104"/>
      <c r="H5" s="113"/>
    </row>
    <row r="6" spans="1:8" s="1" customFormat="1" ht="12.75" customHeight="1">
      <c r="A6" s="38">
        <v>6361</v>
      </c>
      <c r="B6" s="122"/>
      <c r="C6" s="63"/>
      <c r="D6" s="74"/>
      <c r="E6" s="132">
        <v>16060189.09</v>
      </c>
      <c r="F6" s="39"/>
      <c r="G6" s="105"/>
      <c r="H6" s="114"/>
    </row>
    <row r="7" spans="1:8" s="1" customFormat="1" ht="12.75" customHeight="1">
      <c r="A7" s="56">
        <v>6393</v>
      </c>
      <c r="B7" s="123"/>
      <c r="C7" s="64"/>
      <c r="D7" s="75"/>
      <c r="E7" s="128">
        <v>950790.35</v>
      </c>
      <c r="F7" s="57"/>
      <c r="G7" s="106"/>
      <c r="H7" s="115"/>
    </row>
    <row r="8" spans="1:8" s="1" customFormat="1" ht="12.75" customHeight="1">
      <c r="A8" s="56">
        <v>6393</v>
      </c>
      <c r="B8" s="123"/>
      <c r="C8" s="64"/>
      <c r="D8" s="75"/>
      <c r="E8" s="128">
        <v>208566.25</v>
      </c>
      <c r="F8" s="57"/>
      <c r="G8" s="106"/>
      <c r="H8" s="115"/>
    </row>
    <row r="9" spans="1:8" s="1" customFormat="1" ht="12.75" customHeight="1">
      <c r="A9" s="56">
        <v>651</v>
      </c>
      <c r="B9" s="123"/>
      <c r="C9" s="64"/>
      <c r="D9" s="75"/>
      <c r="E9" s="90"/>
      <c r="F9" s="57"/>
      <c r="G9" s="106"/>
      <c r="H9" s="115"/>
    </row>
    <row r="10" spans="1:8" s="1" customFormat="1" ht="12.75">
      <c r="A10" s="40">
        <v>6526</v>
      </c>
      <c r="B10" s="124"/>
      <c r="C10" s="65"/>
      <c r="D10" s="76">
        <v>194735.21</v>
      </c>
      <c r="E10" s="65"/>
      <c r="F10" s="41"/>
      <c r="G10" s="107"/>
      <c r="H10" s="116"/>
    </row>
    <row r="11" spans="1:8" s="1" customFormat="1" ht="12.75">
      <c r="A11" s="40">
        <v>653</v>
      </c>
      <c r="B11" s="124"/>
      <c r="C11" s="65"/>
      <c r="D11" s="65"/>
      <c r="E11" s="65"/>
      <c r="F11" s="41"/>
      <c r="G11" s="107"/>
      <c r="H11" s="116"/>
    </row>
    <row r="12" spans="1:8" s="1" customFormat="1" ht="12.75">
      <c r="A12" s="40">
        <v>6615</v>
      </c>
      <c r="B12" s="124"/>
      <c r="C12" s="65"/>
      <c r="D12" s="65"/>
      <c r="E12" s="65"/>
      <c r="F12" s="41"/>
      <c r="G12" s="107"/>
      <c r="H12" s="116"/>
    </row>
    <row r="13" spans="1:8" s="1" customFormat="1" ht="12.75">
      <c r="A13" s="40">
        <v>663</v>
      </c>
      <c r="B13" s="124"/>
      <c r="C13" s="65"/>
      <c r="D13" s="65"/>
      <c r="E13" s="65"/>
      <c r="F13" s="41"/>
      <c r="G13" s="107"/>
      <c r="H13" s="116"/>
    </row>
    <row r="14" spans="1:8" s="1" customFormat="1" ht="12.75">
      <c r="A14" s="40">
        <v>6711</v>
      </c>
      <c r="B14" s="124">
        <v>2986744.64</v>
      </c>
      <c r="C14" s="65"/>
      <c r="D14" s="65"/>
      <c r="E14" s="65"/>
      <c r="F14" s="41"/>
      <c r="G14" s="107"/>
      <c r="H14" s="116"/>
    </row>
    <row r="15" spans="1:8" s="1" customFormat="1" ht="12.75">
      <c r="A15" s="40">
        <v>6712</v>
      </c>
      <c r="B15" s="124">
        <v>511682.62</v>
      </c>
      <c r="C15" s="65"/>
      <c r="D15" s="65"/>
      <c r="E15" s="65"/>
      <c r="F15" s="41"/>
      <c r="G15" s="107"/>
      <c r="H15" s="116"/>
    </row>
    <row r="16" spans="1:8" s="1" customFormat="1" ht="12.75">
      <c r="A16" s="40">
        <v>673</v>
      </c>
      <c r="B16" s="124"/>
      <c r="C16" s="65"/>
      <c r="D16" s="65"/>
      <c r="E16" s="65"/>
      <c r="F16" s="41"/>
      <c r="G16" s="107"/>
      <c r="H16" s="116"/>
    </row>
    <row r="17" spans="1:8" s="1" customFormat="1" ht="12.75">
      <c r="A17" s="40">
        <v>721</v>
      </c>
      <c r="B17" s="124"/>
      <c r="C17" s="65"/>
      <c r="D17" s="65"/>
      <c r="E17" s="65"/>
      <c r="F17" s="41"/>
      <c r="G17" s="107">
        <v>8000</v>
      </c>
      <c r="H17" s="116"/>
    </row>
    <row r="18" spans="1:8" s="1" customFormat="1" ht="12.75">
      <c r="A18" s="40">
        <v>8445</v>
      </c>
      <c r="B18" s="124"/>
      <c r="C18" s="65"/>
      <c r="D18" s="65"/>
      <c r="E18" s="65"/>
      <c r="F18" s="41"/>
      <c r="G18" s="107"/>
      <c r="H18" s="116">
        <v>14992.78</v>
      </c>
    </row>
    <row r="19" spans="1:8" s="1" customFormat="1" ht="12.75">
      <c r="A19" s="40">
        <v>922</v>
      </c>
      <c r="B19" s="124"/>
      <c r="C19" s="65"/>
      <c r="D19" s="65"/>
      <c r="E19" s="65"/>
      <c r="F19" s="41"/>
      <c r="G19" s="107"/>
      <c r="H19" s="116"/>
    </row>
    <row r="20" spans="1:8" s="1" customFormat="1" ht="12.75">
      <c r="A20" s="45"/>
      <c r="B20" s="125"/>
      <c r="C20" s="66"/>
      <c r="D20" s="66"/>
      <c r="E20" s="66"/>
      <c r="F20" s="46"/>
      <c r="G20" s="108"/>
      <c r="H20" s="117"/>
    </row>
    <row r="21" spans="1:8" s="1" customFormat="1" ht="12.75">
      <c r="A21" s="45"/>
      <c r="B21" s="125"/>
      <c r="C21" s="66"/>
      <c r="D21" s="66"/>
      <c r="E21" s="66"/>
      <c r="F21" s="46"/>
      <c r="G21" s="108"/>
      <c r="H21" s="117"/>
    </row>
    <row r="22" spans="1:8" s="1" customFormat="1" ht="13.5" thickBot="1">
      <c r="A22" s="42"/>
      <c r="B22" s="126"/>
      <c r="C22" s="67"/>
      <c r="D22" s="67"/>
      <c r="E22" s="67"/>
      <c r="F22" s="43"/>
      <c r="G22" s="109"/>
      <c r="H22" s="118"/>
    </row>
    <row r="23" spans="1:8" s="1" customFormat="1" ht="30" customHeight="1" thickBot="1">
      <c r="A23" s="7" t="s">
        <v>16</v>
      </c>
      <c r="B23" s="127">
        <f>SUM(B14:B22)</f>
        <v>3498427.2600000002</v>
      </c>
      <c r="C23" s="68">
        <f>SUM(C12:C22)</f>
        <v>0</v>
      </c>
      <c r="D23" s="68">
        <f>SUM(D10:D22)</f>
        <v>194735.21</v>
      </c>
      <c r="E23" s="68">
        <f>SUM(E6:E8)</f>
        <v>17219545.69</v>
      </c>
      <c r="F23" s="44">
        <f>+F10</f>
        <v>0</v>
      </c>
      <c r="G23" s="68">
        <f>SUM(G17)</f>
        <v>8000</v>
      </c>
      <c r="H23" s="119">
        <f>SUM(H18)</f>
        <v>14992.78</v>
      </c>
    </row>
    <row r="24" spans="1:8" s="1" customFormat="1" ht="30.75" customHeight="1" thickBot="1">
      <c r="A24" s="7" t="s">
        <v>40</v>
      </c>
      <c r="B24" s="183">
        <f>SUM(B23:H23)</f>
        <v>20935700.94</v>
      </c>
      <c r="C24" s="184"/>
      <c r="D24" s="184"/>
      <c r="E24" s="184"/>
      <c r="F24" s="184"/>
      <c r="G24" s="184"/>
      <c r="H24" s="185"/>
    </row>
    <row r="25" spans="1:8" s="1" customFormat="1" ht="30.75" customHeight="1">
      <c r="A25" s="129"/>
      <c r="B25" s="130"/>
      <c r="C25" s="130"/>
      <c r="D25" s="130"/>
      <c r="E25" s="130"/>
      <c r="F25" s="130"/>
      <c r="G25" s="130" t="s">
        <v>140</v>
      </c>
      <c r="H25" s="130"/>
    </row>
    <row r="26" spans="1:8" s="1" customFormat="1" ht="30.75" customHeight="1">
      <c r="A26" s="129"/>
      <c r="B26" s="130"/>
      <c r="C26" s="130"/>
      <c r="D26" s="130"/>
      <c r="E26" s="130"/>
      <c r="F26" s="130"/>
      <c r="G26" s="130" t="s">
        <v>129</v>
      </c>
      <c r="H26" s="130"/>
    </row>
    <row r="27" spans="1:8" s="1" customFormat="1" ht="30.75" customHeight="1">
      <c r="A27" s="129"/>
      <c r="B27" s="130"/>
      <c r="C27" s="130"/>
      <c r="D27" s="130"/>
      <c r="E27" s="130"/>
      <c r="F27" s="130"/>
      <c r="G27" s="130"/>
      <c r="H27" s="130"/>
    </row>
    <row r="28" spans="1:8" s="1" customFormat="1" ht="30.75" customHeight="1">
      <c r="A28" s="129"/>
      <c r="B28" s="130"/>
      <c r="C28" s="130"/>
      <c r="D28" s="130"/>
      <c r="E28" s="130"/>
      <c r="F28" s="130"/>
      <c r="G28" s="130"/>
      <c r="H28" s="130"/>
    </row>
    <row r="29" spans="1:8" s="1" customFormat="1" ht="30.75" customHeight="1">
      <c r="A29" s="129"/>
      <c r="B29" s="130"/>
      <c r="C29" s="130"/>
      <c r="D29" s="130"/>
      <c r="E29" s="130"/>
      <c r="F29" s="130"/>
      <c r="G29" s="130"/>
      <c r="H29" s="130"/>
    </row>
    <row r="30" spans="1:8" s="1" customFormat="1" ht="30.75" customHeight="1">
      <c r="A30" s="129"/>
      <c r="B30" s="130"/>
      <c r="C30" s="130"/>
      <c r="D30" s="186"/>
      <c r="E30" s="186"/>
      <c r="F30" s="186"/>
      <c r="G30" s="130"/>
      <c r="H30" s="130"/>
    </row>
    <row r="31" spans="1:11" s="1" customFormat="1" ht="30.75" customHeight="1">
      <c r="A31" s="129"/>
      <c r="B31" s="130"/>
      <c r="C31" s="130"/>
      <c r="D31" s="192"/>
      <c r="E31" s="192"/>
      <c r="F31" s="192"/>
      <c r="G31" s="192"/>
      <c r="H31" s="192"/>
      <c r="I31" s="192"/>
      <c r="J31" s="192"/>
      <c r="K31" s="192"/>
    </row>
    <row r="32" spans="1:8" ht="35.25" customHeight="1">
      <c r="A32" s="182"/>
      <c r="B32" s="182"/>
      <c r="C32" s="182"/>
      <c r="D32" s="182"/>
      <c r="E32" s="182"/>
      <c r="F32" s="182"/>
      <c r="G32" s="182"/>
      <c r="H32" s="182"/>
    </row>
    <row r="33" spans="1:5" ht="19.5" customHeight="1">
      <c r="A33" s="12"/>
      <c r="B33" s="69"/>
      <c r="C33" s="69"/>
      <c r="D33" s="69"/>
      <c r="E33" s="97"/>
    </row>
    <row r="34" spans="1:5" ht="15" customHeight="1">
      <c r="A34" s="9"/>
      <c r="D34" s="81"/>
      <c r="E34" s="97"/>
    </row>
    <row r="35" spans="1:5" ht="12.75">
      <c r="A35" s="9"/>
      <c r="B35" s="71"/>
      <c r="D35" s="81"/>
      <c r="E35" s="92"/>
    </row>
    <row r="36" spans="3:5" ht="12.75">
      <c r="C36" s="71"/>
      <c r="D36" s="77"/>
      <c r="E36" s="97"/>
    </row>
    <row r="37" spans="4:5" ht="12.75">
      <c r="D37" s="78"/>
      <c r="E37" s="93"/>
    </row>
    <row r="38" spans="2:5" ht="12.75">
      <c r="B38" s="71"/>
      <c r="D38" s="77"/>
      <c r="E38" s="92"/>
    </row>
    <row r="39" spans="3:5" ht="12.75">
      <c r="C39" s="71"/>
      <c r="D39" s="77"/>
      <c r="E39" s="92"/>
    </row>
    <row r="40" spans="4:5" ht="12.75">
      <c r="D40" s="80"/>
      <c r="E40" s="94"/>
    </row>
    <row r="41" spans="3:5" ht="22.5" customHeight="1">
      <c r="C41" s="71"/>
      <c r="D41" s="77"/>
      <c r="E41" s="95"/>
    </row>
    <row r="42" spans="4:5" ht="12.75">
      <c r="D42" s="77"/>
      <c r="E42" s="94"/>
    </row>
    <row r="43" spans="2:5" ht="12.75">
      <c r="B43" s="71"/>
      <c r="D43" s="79"/>
      <c r="E43" s="97"/>
    </row>
    <row r="44" spans="3:5" ht="12.75">
      <c r="C44" s="71"/>
      <c r="D44" s="79"/>
      <c r="E44" s="98"/>
    </row>
    <row r="45" spans="4:5" ht="12.75">
      <c r="D45" s="80"/>
      <c r="E45" s="93"/>
    </row>
    <row r="46" spans="1:5" ht="13.5" customHeight="1">
      <c r="A46" s="9"/>
      <c r="D46" s="81"/>
      <c r="E46" s="97"/>
    </row>
    <row r="47" spans="2:5" ht="13.5" customHeight="1">
      <c r="B47" s="71"/>
      <c r="D47" s="77"/>
      <c r="E47" s="97"/>
    </row>
    <row r="48" spans="3:5" ht="13.5" customHeight="1">
      <c r="C48" s="71"/>
      <c r="D48" s="77"/>
      <c r="E48" s="92"/>
    </row>
    <row r="49" spans="3:5" ht="12.75">
      <c r="C49" s="71"/>
      <c r="D49" s="80"/>
      <c r="E49" s="93"/>
    </row>
    <row r="50" spans="3:5" ht="12.75">
      <c r="C50" s="71"/>
      <c r="D50" s="77"/>
      <c r="E50" s="92"/>
    </row>
    <row r="51" spans="4:5" ht="12.75">
      <c r="D51" s="84"/>
      <c r="E51" s="100"/>
    </row>
    <row r="52" spans="3:5" ht="12.75">
      <c r="C52" s="71"/>
      <c r="D52" s="79"/>
      <c r="E52" s="101"/>
    </row>
    <row r="53" spans="3:5" ht="12.75">
      <c r="C53" s="71"/>
      <c r="D53" s="80"/>
      <c r="E53" s="94"/>
    </row>
    <row r="54" spans="4:5" ht="12.75">
      <c r="D54" s="84"/>
      <c r="E54" s="103"/>
    </row>
    <row r="55" spans="2:5" ht="12.75">
      <c r="B55" s="71"/>
      <c r="D55" s="82"/>
      <c r="E55" s="102"/>
    </row>
    <row r="56" spans="3:5" ht="12.75">
      <c r="C56" s="71"/>
      <c r="D56" s="82"/>
      <c r="E56" s="92"/>
    </row>
    <row r="57" spans="3:5" ht="12.75">
      <c r="C57" s="71"/>
      <c r="D57" s="80"/>
      <c r="E57" s="94"/>
    </row>
    <row r="58" spans="3:5" ht="12.75">
      <c r="C58" s="71"/>
      <c r="D58" s="80"/>
      <c r="E58" s="94"/>
    </row>
    <row r="59" spans="4:5" ht="12.75">
      <c r="D59" s="77"/>
      <c r="E59" s="91"/>
    </row>
    <row r="60" spans="1:8" s="13" customFormat="1" ht="18" customHeight="1">
      <c r="A60" s="187"/>
      <c r="B60" s="188"/>
      <c r="C60" s="188"/>
      <c r="D60" s="188"/>
      <c r="E60" s="188"/>
      <c r="G60" s="110"/>
      <c r="H60" s="110"/>
    </row>
    <row r="61" spans="1:5" ht="28.5" customHeight="1">
      <c r="A61" s="10"/>
      <c r="B61" s="72"/>
      <c r="C61" s="72"/>
      <c r="D61" s="83"/>
      <c r="E61" s="99"/>
    </row>
    <row r="63" spans="1:5" ht="15.75">
      <c r="A63" s="14"/>
      <c r="B63" s="71"/>
      <c r="C63" s="71"/>
      <c r="D63" s="85"/>
      <c r="E63" s="102"/>
    </row>
    <row r="64" spans="1:5" ht="12.75">
      <c r="A64" s="9"/>
      <c r="B64" s="71"/>
      <c r="C64" s="71"/>
      <c r="D64" s="85"/>
      <c r="E64" s="102"/>
    </row>
    <row r="65" spans="1:5" ht="17.25" customHeight="1">
      <c r="A65" s="9"/>
      <c r="B65" s="71"/>
      <c r="C65" s="71"/>
      <c r="D65" s="85"/>
      <c r="E65" s="102"/>
    </row>
    <row r="66" spans="1:5" ht="13.5" customHeight="1">
      <c r="A66" s="9"/>
      <c r="B66" s="71"/>
      <c r="C66" s="71"/>
      <c r="D66" s="85"/>
      <c r="E66" s="102"/>
    </row>
    <row r="67" spans="1:5" ht="12.75">
      <c r="A67" s="9"/>
      <c r="B67" s="71"/>
      <c r="C67" s="71"/>
      <c r="D67" s="85"/>
      <c r="E67" s="102"/>
    </row>
    <row r="68" spans="1:3" ht="12.75">
      <c r="A68" s="9"/>
      <c r="B68" s="71"/>
      <c r="C68" s="71"/>
    </row>
    <row r="69" spans="1:5" ht="12.75">
      <c r="A69" s="9"/>
      <c r="B69" s="71"/>
      <c r="C69" s="71"/>
      <c r="D69" s="85"/>
      <c r="E69" s="102"/>
    </row>
    <row r="70" spans="1:5" ht="12.75">
      <c r="A70" s="9"/>
      <c r="B70" s="71"/>
      <c r="C70" s="71"/>
      <c r="D70" s="85"/>
      <c r="E70" s="101"/>
    </row>
    <row r="71" spans="1:5" ht="12.75">
      <c r="A71" s="9"/>
      <c r="B71" s="71"/>
      <c r="C71" s="71"/>
      <c r="D71" s="85"/>
      <c r="E71" s="102"/>
    </row>
    <row r="72" spans="1:5" ht="22.5" customHeight="1">
      <c r="A72" s="9"/>
      <c r="B72" s="71"/>
      <c r="C72" s="71"/>
      <c r="D72" s="85"/>
      <c r="E72" s="95"/>
    </row>
    <row r="73" spans="4:5" ht="22.5" customHeight="1">
      <c r="D73" s="80"/>
      <c r="E73" s="96"/>
    </row>
  </sheetData>
  <sheetProtection/>
  <mergeCells count="7">
    <mergeCell ref="A1:H1"/>
    <mergeCell ref="B24:H24"/>
    <mergeCell ref="D30:F30"/>
    <mergeCell ref="A60:E60"/>
    <mergeCell ref="B3:H3"/>
    <mergeCell ref="D31:K31"/>
    <mergeCell ref="A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8" man="1"/>
    <brk id="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222"/>
  <sheetViews>
    <sheetView tabSelected="1" zoomScale="130" zoomScaleNormal="130" workbookViewId="0" topLeftCell="E1">
      <selection activeCell="M177" sqref="M177"/>
    </sheetView>
  </sheetViews>
  <sheetFormatPr defaultColWidth="11.421875" defaultRowHeight="12.75"/>
  <cols>
    <col min="1" max="1" width="7.7109375" style="26" customWidth="1"/>
    <col min="2" max="2" width="31.28125" style="27" customWidth="1"/>
    <col min="3" max="3" width="13.28125" style="135" customWidth="1"/>
    <col min="4" max="4" width="12.57421875" style="135" customWidth="1"/>
    <col min="5" max="5" width="9.00390625" style="135" customWidth="1"/>
    <col min="6" max="6" width="10.28125" style="135" customWidth="1"/>
    <col min="7" max="7" width="12.7109375" style="135" customWidth="1"/>
    <col min="8" max="8" width="6.57421875" style="135" customWidth="1"/>
    <col min="9" max="9" width="10.7109375" style="135" customWidth="1"/>
    <col min="10" max="10" width="11.00390625" style="135" customWidth="1"/>
    <col min="11" max="11" width="12.7109375" style="89" customWidth="1"/>
    <col min="12" max="12" width="15.00390625" style="89" bestFit="1" customWidth="1"/>
    <col min="13" max="13" width="12.7109375" style="89" bestFit="1" customWidth="1"/>
    <col min="14" max="14" width="15.00390625" style="89" bestFit="1" customWidth="1"/>
    <col min="15" max="15" width="11.421875" style="2" customWidth="1"/>
    <col min="16" max="16" width="12.7109375" style="2" bestFit="1" customWidth="1"/>
    <col min="17" max="16384" width="11.421875" style="2" customWidth="1"/>
  </cols>
  <sheetData>
    <row r="2" ht="12.75" hidden="1"/>
    <row r="3" spans="1:10" ht="15" customHeight="1">
      <c r="A3" s="198" t="s">
        <v>160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4" s="4" customFormat="1" ht="86.25" customHeight="1">
      <c r="A4" s="3" t="s">
        <v>17</v>
      </c>
      <c r="B4" s="3" t="s">
        <v>18</v>
      </c>
      <c r="C4" s="131" t="s">
        <v>132</v>
      </c>
      <c r="D4" s="131" t="s">
        <v>9</v>
      </c>
      <c r="E4" s="131" t="s">
        <v>10</v>
      </c>
      <c r="F4" s="131" t="s">
        <v>11</v>
      </c>
      <c r="G4" s="131" t="s">
        <v>12</v>
      </c>
      <c r="H4" s="131" t="s">
        <v>19</v>
      </c>
      <c r="I4" s="131" t="s">
        <v>14</v>
      </c>
      <c r="J4" s="131" t="s">
        <v>15</v>
      </c>
      <c r="K4" s="131" t="s">
        <v>146</v>
      </c>
      <c r="L4" s="131" t="s">
        <v>147</v>
      </c>
      <c r="M4" s="131" t="s">
        <v>146</v>
      </c>
      <c r="N4" s="131" t="s">
        <v>156</v>
      </c>
    </row>
    <row r="5" spans="1:14" ht="3" customHeight="1">
      <c r="A5" s="50"/>
      <c r="B5" s="4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s="4" customFormat="1" ht="53.25" customHeight="1">
      <c r="A6" s="50"/>
      <c r="B6" s="58" t="s">
        <v>111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47" customFormat="1" ht="31.5">
      <c r="A7" s="59">
        <v>5050</v>
      </c>
      <c r="B7" s="53" t="s">
        <v>45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s="47" customFormat="1" ht="31.5" customHeight="1">
      <c r="A8" s="59" t="s">
        <v>46</v>
      </c>
      <c r="B8" s="53" t="s">
        <v>47</v>
      </c>
      <c r="C8" s="132">
        <f>SUM(C9+C61)</f>
        <v>3082813.33</v>
      </c>
      <c r="D8" s="132">
        <f>SUM(D9+D61)</f>
        <v>3082813.33</v>
      </c>
      <c r="E8" s="134"/>
      <c r="F8" s="134"/>
      <c r="G8" s="134"/>
      <c r="H8" s="134"/>
      <c r="I8" s="134"/>
      <c r="J8" s="134"/>
      <c r="K8" s="134">
        <f>SUM(K9+K65)</f>
        <v>426273.55999999994</v>
      </c>
      <c r="L8" s="134">
        <f>SUM(L9+L65)</f>
        <v>3509086.89</v>
      </c>
      <c r="M8" s="134">
        <f>SUM(M9)</f>
        <v>-87159.63</v>
      </c>
      <c r="N8" s="134">
        <f>SUM(N9+N65)</f>
        <v>3421927.2600000002</v>
      </c>
    </row>
    <row r="9" spans="1:14" s="4" customFormat="1" ht="12.75">
      <c r="A9" s="50">
        <v>3</v>
      </c>
      <c r="B9" s="51" t="s">
        <v>42</v>
      </c>
      <c r="C9" s="132">
        <f>SUM(D9)</f>
        <v>2722813.33</v>
      </c>
      <c r="D9" s="132">
        <f>SUM(D14+D52+D58)</f>
        <v>2722813.33</v>
      </c>
      <c r="E9" s="132"/>
      <c r="F9" s="132"/>
      <c r="G9" s="132"/>
      <c r="H9" s="132"/>
      <c r="I9" s="132"/>
      <c r="J9" s="132"/>
      <c r="K9" s="132">
        <f>SUM(K14+K58)</f>
        <v>274590.93999999994</v>
      </c>
      <c r="L9" s="132">
        <f>SUM(L14+L52+L58)</f>
        <v>2997404.27</v>
      </c>
      <c r="M9" s="132">
        <f>SUM(M14+M52)</f>
        <v>-87159.63</v>
      </c>
      <c r="N9" s="132">
        <f>SUM(N14+N52+N58)</f>
        <v>2910244.64</v>
      </c>
    </row>
    <row r="10" spans="1:14" s="4" customFormat="1" ht="12.75">
      <c r="A10" s="50">
        <v>31</v>
      </c>
      <c r="B10" s="51" t="s">
        <v>20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2.75">
      <c r="A11" s="48">
        <v>311</v>
      </c>
      <c r="B11" s="49" t="s">
        <v>21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2.75">
      <c r="A12" s="48">
        <v>312</v>
      </c>
      <c r="B12" s="49" t="s">
        <v>22</v>
      </c>
      <c r="C12" s="133"/>
      <c r="D12" s="133"/>
      <c r="E12" s="133" t="s">
        <v>131</v>
      </c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>
      <c r="A13" s="48">
        <v>313</v>
      </c>
      <c r="B13" s="49" t="s">
        <v>23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s="4" customFormat="1" ht="12.75">
      <c r="A14" s="50">
        <v>32</v>
      </c>
      <c r="B14" s="51" t="s">
        <v>24</v>
      </c>
      <c r="C14" s="132">
        <f>SUM(C15+C18+C34+C45)</f>
        <v>1591813.33</v>
      </c>
      <c r="D14" s="132">
        <f>SUM(D15+D18+D34+D45)</f>
        <v>1591813.33</v>
      </c>
      <c r="E14" s="132"/>
      <c r="F14" s="132"/>
      <c r="G14" s="132"/>
      <c r="H14" s="132"/>
      <c r="I14" s="132"/>
      <c r="J14" s="132"/>
      <c r="K14" s="132">
        <f>SUM(K15+K18+K34+K45)</f>
        <v>295850</v>
      </c>
      <c r="L14" s="132">
        <f>SUM(L15+L18+L34+L45)</f>
        <v>1887663.33</v>
      </c>
      <c r="M14" s="132">
        <f>SUM(M15+M18+M34+M45)</f>
        <v>-86659.63</v>
      </c>
      <c r="N14" s="132">
        <f>SUM(L14:M14)</f>
        <v>1801003.7000000002</v>
      </c>
    </row>
    <row r="15" spans="1:14" s="4" customFormat="1" ht="12.75">
      <c r="A15" s="50">
        <v>321</v>
      </c>
      <c r="B15" s="51" t="s">
        <v>25</v>
      </c>
      <c r="C15" s="132">
        <f>SUM(C16:C17)</f>
        <v>25000</v>
      </c>
      <c r="D15" s="132">
        <f>SUM(D16:D17)</f>
        <v>25000</v>
      </c>
      <c r="E15" s="132"/>
      <c r="F15" s="132"/>
      <c r="G15" s="132"/>
      <c r="H15" s="132"/>
      <c r="I15" s="132"/>
      <c r="J15" s="132"/>
      <c r="K15" s="132">
        <f>SUM(K16:K17)</f>
        <v>5375</v>
      </c>
      <c r="L15" s="132">
        <f>SUM(L16:L17)</f>
        <v>30375</v>
      </c>
      <c r="M15" s="132">
        <f>SUM(M16:M17)</f>
        <v>-10000</v>
      </c>
      <c r="N15" s="132">
        <f>SUM(L15:M15)</f>
        <v>20375</v>
      </c>
    </row>
    <row r="16" spans="1:14" ht="12.75">
      <c r="A16" s="48">
        <v>32111</v>
      </c>
      <c r="B16" s="49" t="s">
        <v>48</v>
      </c>
      <c r="C16" s="133">
        <f>SUM(D16)</f>
        <v>0</v>
      </c>
      <c r="D16" s="133"/>
      <c r="E16" s="133"/>
      <c r="F16" s="133"/>
      <c r="G16" s="133"/>
      <c r="H16" s="133"/>
      <c r="I16" s="133"/>
      <c r="J16" s="133"/>
      <c r="K16" s="133">
        <f>SUM(L16-D16)</f>
        <v>18000</v>
      </c>
      <c r="L16" s="133">
        <v>18000</v>
      </c>
      <c r="M16" s="133"/>
      <c r="N16" s="133">
        <f>SUM(L16:M16)</f>
        <v>18000</v>
      </c>
    </row>
    <row r="17" spans="1:14" ht="12.75">
      <c r="A17" s="48">
        <v>32112</v>
      </c>
      <c r="B17" s="49" t="s">
        <v>49</v>
      </c>
      <c r="C17" s="133">
        <f>SUM(D17)</f>
        <v>25000</v>
      </c>
      <c r="D17" s="133">
        <v>25000</v>
      </c>
      <c r="E17" s="133"/>
      <c r="F17" s="133"/>
      <c r="G17" s="133"/>
      <c r="H17" s="133"/>
      <c r="I17" s="133"/>
      <c r="J17" s="133"/>
      <c r="K17" s="133">
        <v>-12625</v>
      </c>
      <c r="L17" s="133">
        <f>SUM(C17+K17)</f>
        <v>12375</v>
      </c>
      <c r="M17" s="133">
        <v>-10000</v>
      </c>
      <c r="N17" s="133">
        <f>SUM(L17:M17)</f>
        <v>2375</v>
      </c>
    </row>
    <row r="18" spans="1:14" s="4" customFormat="1" ht="12" customHeight="1">
      <c r="A18" s="50">
        <v>322</v>
      </c>
      <c r="B18" s="51" t="s">
        <v>26</v>
      </c>
      <c r="C18" s="132">
        <f>SUM(C19:C32)</f>
        <v>1078013.33</v>
      </c>
      <c r="D18" s="132">
        <f>SUM(D19:D32)</f>
        <v>1078013.33</v>
      </c>
      <c r="E18" s="132"/>
      <c r="F18" s="132"/>
      <c r="G18" s="132"/>
      <c r="H18" s="132"/>
      <c r="I18" s="132"/>
      <c r="J18" s="132"/>
      <c r="K18" s="132">
        <f>SUM(K19:K32)</f>
        <v>267000</v>
      </c>
      <c r="L18" s="132">
        <f>SUM(D18+K18)</f>
        <v>1345013.33</v>
      </c>
      <c r="M18" s="132">
        <f>SUM(M19:M32)</f>
        <v>-39000</v>
      </c>
      <c r="N18" s="132">
        <f>SUM(N19:N32)</f>
        <v>1306013.33</v>
      </c>
    </row>
    <row r="19" spans="1:14" ht="14.25" customHeight="1">
      <c r="A19" s="48">
        <v>32211</v>
      </c>
      <c r="B19" s="49" t="s">
        <v>50</v>
      </c>
      <c r="C19" s="133">
        <f aca="true" t="shared" si="0" ref="C19:C24">SUM(D19)</f>
        <v>41913.33</v>
      </c>
      <c r="D19" s="133">
        <v>41913.33</v>
      </c>
      <c r="E19" s="133"/>
      <c r="F19" s="133"/>
      <c r="G19" s="133"/>
      <c r="H19" s="133"/>
      <c r="I19" s="133"/>
      <c r="J19" s="133"/>
      <c r="K19" s="133"/>
      <c r="L19" s="133">
        <v>41913.33</v>
      </c>
      <c r="M19" s="133">
        <v>-10000</v>
      </c>
      <c r="N19" s="133">
        <f aca="true" t="shared" si="1" ref="N19:N32">SUM(L19:M19)</f>
        <v>31913.33</v>
      </c>
    </row>
    <row r="20" spans="1:14" ht="12.75">
      <c r="A20" s="48">
        <v>32212</v>
      </c>
      <c r="B20" s="49" t="s">
        <v>51</v>
      </c>
      <c r="C20" s="133">
        <f t="shared" si="0"/>
        <v>31000</v>
      </c>
      <c r="D20" s="133">
        <v>31000</v>
      </c>
      <c r="E20" s="133"/>
      <c r="F20" s="133"/>
      <c r="G20" s="133"/>
      <c r="H20" s="133"/>
      <c r="I20" s="133"/>
      <c r="J20" s="133"/>
      <c r="K20" s="133">
        <v>-13000</v>
      </c>
      <c r="L20" s="133">
        <f>SUM(D20+K20)</f>
        <v>18000</v>
      </c>
      <c r="M20" s="133">
        <v>-1000</v>
      </c>
      <c r="N20" s="133">
        <f t="shared" si="1"/>
        <v>17000</v>
      </c>
    </row>
    <row r="21" spans="1:14" ht="12.75">
      <c r="A21" s="48">
        <v>32214</v>
      </c>
      <c r="B21" s="49" t="s">
        <v>52</v>
      </c>
      <c r="C21" s="133">
        <f t="shared" si="0"/>
        <v>78000</v>
      </c>
      <c r="D21" s="133">
        <v>78000</v>
      </c>
      <c r="E21" s="133"/>
      <c r="F21" s="133"/>
      <c r="G21" s="133"/>
      <c r="H21" s="133"/>
      <c r="I21" s="133"/>
      <c r="J21" s="133"/>
      <c r="K21" s="133">
        <v>-3000</v>
      </c>
      <c r="L21" s="133">
        <f>SUM(D21+K21)</f>
        <v>75000</v>
      </c>
      <c r="M21" s="133"/>
      <c r="N21" s="133">
        <f t="shared" si="1"/>
        <v>75000</v>
      </c>
    </row>
    <row r="22" spans="1:14" ht="12.75">
      <c r="A22" s="48">
        <v>32224</v>
      </c>
      <c r="B22" s="49" t="s">
        <v>84</v>
      </c>
      <c r="C22" s="133">
        <f t="shared" si="0"/>
        <v>9900</v>
      </c>
      <c r="D22" s="133">
        <v>9900</v>
      </c>
      <c r="E22" s="133"/>
      <c r="F22" s="133"/>
      <c r="G22" s="133"/>
      <c r="H22" s="133"/>
      <c r="I22" s="133"/>
      <c r="J22" s="133"/>
      <c r="K22" s="133">
        <v>-5400</v>
      </c>
      <c r="L22" s="133">
        <f>SUM(D22+K22)</f>
        <v>4500</v>
      </c>
      <c r="M22" s="133">
        <v>-2000</v>
      </c>
      <c r="N22" s="133">
        <f t="shared" si="1"/>
        <v>2500</v>
      </c>
    </row>
    <row r="23" spans="1:14" ht="12.75">
      <c r="A23" s="48">
        <v>32231</v>
      </c>
      <c r="B23" s="49" t="s">
        <v>53</v>
      </c>
      <c r="C23" s="133">
        <f t="shared" si="0"/>
        <v>91000</v>
      </c>
      <c r="D23" s="133">
        <v>91000</v>
      </c>
      <c r="E23" s="133"/>
      <c r="F23" s="133"/>
      <c r="G23" s="133"/>
      <c r="H23" s="133"/>
      <c r="I23" s="133"/>
      <c r="J23" s="133"/>
      <c r="K23" s="133"/>
      <c r="L23" s="133">
        <v>91000</v>
      </c>
      <c r="M23" s="133"/>
      <c r="N23" s="133">
        <f t="shared" si="1"/>
        <v>91000</v>
      </c>
    </row>
    <row r="24" spans="1:14" ht="12.75">
      <c r="A24" s="48">
        <v>32232</v>
      </c>
      <c r="B24" s="49" t="s">
        <v>54</v>
      </c>
      <c r="C24" s="133">
        <f t="shared" si="0"/>
        <v>167000</v>
      </c>
      <c r="D24" s="133">
        <v>167000</v>
      </c>
      <c r="E24" s="133"/>
      <c r="F24" s="133"/>
      <c r="G24" s="133"/>
      <c r="H24" s="133"/>
      <c r="I24" s="133"/>
      <c r="J24" s="133"/>
      <c r="K24" s="133"/>
      <c r="L24" s="133">
        <v>167000</v>
      </c>
      <c r="M24" s="133"/>
      <c r="N24" s="133">
        <f t="shared" si="1"/>
        <v>167000</v>
      </c>
    </row>
    <row r="25" spans="1:14" ht="12.75">
      <c r="A25" s="48">
        <v>32233</v>
      </c>
      <c r="B25" s="49" t="s">
        <v>55</v>
      </c>
      <c r="C25" s="133">
        <f>SUM(D25:F25)</f>
        <v>28000</v>
      </c>
      <c r="D25" s="133">
        <v>28000</v>
      </c>
      <c r="E25" s="133"/>
      <c r="F25" s="133"/>
      <c r="G25" s="133"/>
      <c r="H25" s="133"/>
      <c r="I25" s="133"/>
      <c r="J25" s="133"/>
      <c r="K25" s="133"/>
      <c r="L25" s="133">
        <v>28000</v>
      </c>
      <c r="M25" s="133">
        <v>-3000</v>
      </c>
      <c r="N25" s="133">
        <f t="shared" si="1"/>
        <v>25000</v>
      </c>
    </row>
    <row r="26" spans="1:14" ht="25.5">
      <c r="A26" s="48">
        <v>32234</v>
      </c>
      <c r="B26" s="49" t="s">
        <v>56</v>
      </c>
      <c r="C26" s="133">
        <f>SUM(D26:E26)</f>
        <v>490000</v>
      </c>
      <c r="D26" s="133">
        <v>490000</v>
      </c>
      <c r="E26" s="133"/>
      <c r="F26" s="133"/>
      <c r="G26" s="133"/>
      <c r="H26" s="133"/>
      <c r="I26" s="133"/>
      <c r="J26" s="133"/>
      <c r="K26" s="133">
        <f>SUM(L26-D26)</f>
        <v>341500</v>
      </c>
      <c r="L26" s="133">
        <v>831500</v>
      </c>
      <c r="M26" s="133"/>
      <c r="N26" s="133">
        <f t="shared" si="1"/>
        <v>831500</v>
      </c>
    </row>
    <row r="27" spans="1:14" ht="25.5">
      <c r="A27" s="48">
        <v>32241</v>
      </c>
      <c r="B27" s="49" t="s">
        <v>57</v>
      </c>
      <c r="C27" s="133">
        <v>78000</v>
      </c>
      <c r="D27" s="133">
        <v>78000</v>
      </c>
      <c r="E27" s="133"/>
      <c r="F27" s="133"/>
      <c r="G27" s="133"/>
      <c r="H27" s="133"/>
      <c r="I27" s="133"/>
      <c r="J27" s="133"/>
      <c r="K27" s="133">
        <v>-30000</v>
      </c>
      <c r="L27" s="133">
        <f>SUM(D27+K27)</f>
        <v>48000</v>
      </c>
      <c r="M27" s="133">
        <v>-10000</v>
      </c>
      <c r="N27" s="133">
        <f t="shared" si="1"/>
        <v>38000</v>
      </c>
    </row>
    <row r="28" spans="1:15" ht="25.5">
      <c r="A28" s="48">
        <v>32242</v>
      </c>
      <c r="B28" s="49" t="s">
        <v>58</v>
      </c>
      <c r="C28" s="133">
        <f>SUM(D28)</f>
        <v>10600</v>
      </c>
      <c r="D28" s="133">
        <v>10600</v>
      </c>
      <c r="E28" s="133"/>
      <c r="F28" s="133"/>
      <c r="G28" s="133"/>
      <c r="H28" s="133"/>
      <c r="I28" s="133"/>
      <c r="J28" s="133"/>
      <c r="K28" s="133"/>
      <c r="L28" s="133">
        <v>10600</v>
      </c>
      <c r="M28" s="133"/>
      <c r="N28" s="133">
        <f t="shared" si="1"/>
        <v>10600</v>
      </c>
      <c r="O28" s="89"/>
    </row>
    <row r="29" spans="1:14" ht="12.75">
      <c r="A29" s="48">
        <v>32243</v>
      </c>
      <c r="B29" s="49" t="s">
        <v>59</v>
      </c>
      <c r="C29" s="133">
        <f>SUM(D29)</f>
        <v>10600</v>
      </c>
      <c r="D29" s="133">
        <v>10600</v>
      </c>
      <c r="E29" s="133"/>
      <c r="F29" s="133"/>
      <c r="G29" s="133"/>
      <c r="H29" s="133"/>
      <c r="I29" s="133"/>
      <c r="J29" s="133"/>
      <c r="K29" s="133">
        <v>-2600</v>
      </c>
      <c r="L29" s="133">
        <f>SUM(D29+K29)</f>
        <v>8000</v>
      </c>
      <c r="M29" s="133">
        <v>-8000</v>
      </c>
      <c r="N29" s="133">
        <f t="shared" si="1"/>
        <v>0</v>
      </c>
    </row>
    <row r="30" spans="1:14" ht="12.75">
      <c r="A30" s="48">
        <v>32251</v>
      </c>
      <c r="B30" s="49" t="s">
        <v>60</v>
      </c>
      <c r="C30" s="133">
        <f>SUM(D30)</f>
        <v>23500</v>
      </c>
      <c r="D30" s="133">
        <v>23500</v>
      </c>
      <c r="E30" s="133"/>
      <c r="F30" s="133"/>
      <c r="G30" s="133"/>
      <c r="H30" s="133"/>
      <c r="I30" s="133"/>
      <c r="J30" s="133"/>
      <c r="K30" s="133">
        <v>-13000</v>
      </c>
      <c r="L30" s="133">
        <v>10500</v>
      </c>
      <c r="M30" s="133"/>
      <c r="N30" s="133">
        <f t="shared" si="1"/>
        <v>10500</v>
      </c>
    </row>
    <row r="31" spans="1:14" ht="12.75">
      <c r="A31" s="48">
        <v>32252</v>
      </c>
      <c r="B31" s="49" t="s">
        <v>61</v>
      </c>
      <c r="C31" s="133">
        <v>9000</v>
      </c>
      <c r="D31" s="133">
        <v>9000</v>
      </c>
      <c r="E31" s="133"/>
      <c r="F31" s="133"/>
      <c r="G31" s="133"/>
      <c r="H31" s="133"/>
      <c r="I31" s="133"/>
      <c r="J31" s="133"/>
      <c r="K31" s="133">
        <v>-4000</v>
      </c>
      <c r="L31" s="133">
        <f>SUM(D31+K31)</f>
        <v>5000</v>
      </c>
      <c r="M31" s="133">
        <v>-5000</v>
      </c>
      <c r="N31" s="133">
        <f t="shared" si="1"/>
        <v>0</v>
      </c>
    </row>
    <row r="32" spans="1:14" ht="12.75">
      <c r="A32" s="48">
        <v>32271</v>
      </c>
      <c r="B32" s="49" t="s">
        <v>62</v>
      </c>
      <c r="C32" s="133">
        <f>SUM(D32)</f>
        <v>9500</v>
      </c>
      <c r="D32" s="133">
        <v>9500</v>
      </c>
      <c r="E32" s="133"/>
      <c r="F32" s="133"/>
      <c r="G32" s="133"/>
      <c r="H32" s="133"/>
      <c r="I32" s="133"/>
      <c r="J32" s="133"/>
      <c r="K32" s="133">
        <v>-3500</v>
      </c>
      <c r="L32" s="133">
        <f>SUM(D32+K32)</f>
        <v>6000</v>
      </c>
      <c r="M32" s="133"/>
      <c r="N32" s="133">
        <f t="shared" si="1"/>
        <v>6000</v>
      </c>
    </row>
    <row r="33" spans="1:14" ht="12.75">
      <c r="A33" s="48"/>
      <c r="B33" s="49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s="4" customFormat="1" ht="12.75">
      <c r="A34" s="50">
        <v>323</v>
      </c>
      <c r="B34" s="51" t="s">
        <v>27</v>
      </c>
      <c r="C34" s="132">
        <f>SUM(C35:C43)</f>
        <v>425800</v>
      </c>
      <c r="D34" s="132">
        <f>SUM(D35:D43)</f>
        <v>425800</v>
      </c>
      <c r="E34" s="132"/>
      <c r="F34" s="132"/>
      <c r="G34" s="132"/>
      <c r="H34" s="132"/>
      <c r="I34" s="132"/>
      <c r="J34" s="132"/>
      <c r="K34" s="132">
        <f>SUM(K35:K44)</f>
        <v>36975</v>
      </c>
      <c r="L34" s="132">
        <f>SUM(D34+K34)</f>
        <v>462775</v>
      </c>
      <c r="M34" s="132">
        <f>SUM(M36:M43)</f>
        <v>-31740</v>
      </c>
      <c r="N34" s="132">
        <f>SUM(N35:N42)</f>
        <v>431035</v>
      </c>
    </row>
    <row r="35" spans="1:14" ht="12.75">
      <c r="A35" s="48">
        <v>32321</v>
      </c>
      <c r="B35" s="49" t="s">
        <v>63</v>
      </c>
      <c r="C35" s="133">
        <f>SUM(D35)</f>
        <v>42500</v>
      </c>
      <c r="D35" s="133">
        <v>42500</v>
      </c>
      <c r="E35" s="133"/>
      <c r="F35" s="133"/>
      <c r="G35" s="133"/>
      <c r="H35" s="133"/>
      <c r="I35" s="133"/>
      <c r="J35" s="133"/>
      <c r="K35" s="133">
        <v>5500</v>
      </c>
      <c r="L35" s="133">
        <f>SUM(D35+K35)</f>
        <v>48000</v>
      </c>
      <c r="M35" s="133"/>
      <c r="N35" s="133">
        <f aca="true" t="shared" si="2" ref="N35:N42">SUM(L35:M35)</f>
        <v>48000</v>
      </c>
    </row>
    <row r="36" spans="1:14" ht="12.75">
      <c r="A36" s="48">
        <v>32322</v>
      </c>
      <c r="B36" s="49" t="s">
        <v>64</v>
      </c>
      <c r="C36" s="133">
        <f>SUM(D36:G36)</f>
        <v>170000</v>
      </c>
      <c r="D36" s="133">
        <v>170000</v>
      </c>
      <c r="E36" s="133"/>
      <c r="F36" s="133"/>
      <c r="G36" s="133"/>
      <c r="H36" s="133"/>
      <c r="I36" s="133"/>
      <c r="J36" s="133"/>
      <c r="K36" s="133"/>
      <c r="L36" s="133">
        <v>170000</v>
      </c>
      <c r="M36" s="133"/>
      <c r="N36" s="133">
        <f t="shared" si="2"/>
        <v>170000</v>
      </c>
    </row>
    <row r="37" spans="1:14" ht="12.75">
      <c r="A37" s="48">
        <v>32331</v>
      </c>
      <c r="B37" s="49" t="s">
        <v>65</v>
      </c>
      <c r="C37" s="133">
        <f aca="true" t="shared" si="3" ref="C37:C43">SUM(D37)</f>
        <v>7500</v>
      </c>
      <c r="D37" s="133">
        <v>7500</v>
      </c>
      <c r="E37" s="133"/>
      <c r="F37" s="133"/>
      <c r="G37" s="133"/>
      <c r="H37" s="133"/>
      <c r="I37" s="133"/>
      <c r="J37" s="133"/>
      <c r="K37" s="133">
        <v>17000</v>
      </c>
      <c r="L37" s="133">
        <f>SUM(D37+K37)</f>
        <v>24500</v>
      </c>
      <c r="M37" s="133">
        <v>-6000</v>
      </c>
      <c r="N37" s="133">
        <f t="shared" si="2"/>
        <v>18500</v>
      </c>
    </row>
    <row r="38" spans="1:14" ht="12.75">
      <c r="A38" s="48">
        <v>32341</v>
      </c>
      <c r="B38" s="49" t="s">
        <v>66</v>
      </c>
      <c r="C38" s="133">
        <f t="shared" si="3"/>
        <v>130000</v>
      </c>
      <c r="D38" s="133">
        <v>130000</v>
      </c>
      <c r="E38" s="133"/>
      <c r="F38" s="133"/>
      <c r="G38" s="133"/>
      <c r="H38" s="133"/>
      <c r="I38" s="133"/>
      <c r="J38" s="133"/>
      <c r="K38" s="133"/>
      <c r="L38" s="133">
        <v>130000</v>
      </c>
      <c r="M38" s="133">
        <v>-10000</v>
      </c>
      <c r="N38" s="133">
        <f t="shared" si="2"/>
        <v>120000</v>
      </c>
    </row>
    <row r="39" spans="1:14" ht="12.75">
      <c r="A39" s="48">
        <v>32351</v>
      </c>
      <c r="B39" s="49" t="s">
        <v>67</v>
      </c>
      <c r="C39" s="133">
        <f t="shared" si="3"/>
        <v>6800</v>
      </c>
      <c r="D39" s="133">
        <v>6800</v>
      </c>
      <c r="E39" s="133"/>
      <c r="F39" s="133"/>
      <c r="G39" s="133"/>
      <c r="H39" s="133"/>
      <c r="I39" s="133"/>
      <c r="J39" s="133"/>
      <c r="K39" s="133"/>
      <c r="L39" s="133">
        <v>6800</v>
      </c>
      <c r="M39" s="133">
        <v>-830</v>
      </c>
      <c r="N39" s="133">
        <f t="shared" si="2"/>
        <v>5970</v>
      </c>
    </row>
    <row r="40" spans="1:14" ht="12.75">
      <c r="A40" s="48">
        <v>32361</v>
      </c>
      <c r="B40" s="49" t="s">
        <v>68</v>
      </c>
      <c r="C40" s="133">
        <f t="shared" si="3"/>
        <v>15000</v>
      </c>
      <c r="D40" s="133">
        <v>15000</v>
      </c>
      <c r="E40" s="133"/>
      <c r="F40" s="133"/>
      <c r="G40" s="133"/>
      <c r="H40" s="133"/>
      <c r="I40" s="133"/>
      <c r="J40" s="133"/>
      <c r="K40" s="133">
        <v>14475</v>
      </c>
      <c r="L40" s="133">
        <f>SUM(D40+K40)</f>
        <v>29475</v>
      </c>
      <c r="M40" s="133">
        <v>-16335</v>
      </c>
      <c r="N40" s="133">
        <f t="shared" si="2"/>
        <v>13140</v>
      </c>
    </row>
    <row r="41" spans="1:14" ht="12.75">
      <c r="A41" s="48">
        <v>32371</v>
      </c>
      <c r="B41" s="49" t="s">
        <v>69</v>
      </c>
      <c r="C41" s="133">
        <f t="shared" si="3"/>
        <v>32000</v>
      </c>
      <c r="D41" s="133">
        <v>32000</v>
      </c>
      <c r="E41" s="133"/>
      <c r="F41" s="133"/>
      <c r="G41" s="133"/>
      <c r="H41" s="133"/>
      <c r="I41" s="133"/>
      <c r="J41" s="133"/>
      <c r="K41" s="133">
        <v>2500</v>
      </c>
      <c r="L41" s="133">
        <f>SUM(D41+K41)</f>
        <v>34500</v>
      </c>
      <c r="M41" s="133">
        <v>3000</v>
      </c>
      <c r="N41" s="133">
        <f t="shared" si="2"/>
        <v>37500</v>
      </c>
    </row>
    <row r="42" spans="1:14" ht="12.75">
      <c r="A42" s="48">
        <v>32381</v>
      </c>
      <c r="B42" s="49" t="s">
        <v>70</v>
      </c>
      <c r="C42" s="133">
        <f t="shared" si="3"/>
        <v>19500</v>
      </c>
      <c r="D42" s="133">
        <v>19500</v>
      </c>
      <c r="E42" s="133"/>
      <c r="F42" s="133"/>
      <c r="G42" s="133"/>
      <c r="H42" s="133"/>
      <c r="I42" s="133"/>
      <c r="J42" s="133"/>
      <c r="K42" s="133"/>
      <c r="L42" s="133">
        <v>19500</v>
      </c>
      <c r="M42" s="133">
        <v>-1575</v>
      </c>
      <c r="N42" s="133">
        <f t="shared" si="2"/>
        <v>17925</v>
      </c>
    </row>
    <row r="43" spans="1:14" ht="12.75">
      <c r="A43" s="48">
        <v>32391</v>
      </c>
      <c r="B43" s="49" t="s">
        <v>71</v>
      </c>
      <c r="C43" s="133">
        <f t="shared" si="3"/>
        <v>2500</v>
      </c>
      <c r="D43" s="133">
        <v>2500</v>
      </c>
      <c r="E43" s="133"/>
      <c r="F43" s="133"/>
      <c r="G43" s="133"/>
      <c r="H43" s="133"/>
      <c r="I43" s="133"/>
      <c r="J43" s="133"/>
      <c r="K43" s="133">
        <v>-2500</v>
      </c>
      <c r="L43" s="133">
        <f>SUM(D43+K43)</f>
        <v>0</v>
      </c>
      <c r="M43" s="133"/>
      <c r="N43" s="133"/>
    </row>
    <row r="44" spans="1:14" ht="12.75">
      <c r="A44" s="48"/>
      <c r="B44" s="49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s="4" customFormat="1" ht="12.75">
      <c r="A45" s="50">
        <v>329</v>
      </c>
      <c r="B45" s="51" t="s">
        <v>77</v>
      </c>
      <c r="C45" s="132">
        <f>SUM(C46:C50)</f>
        <v>63000</v>
      </c>
      <c r="D45" s="132">
        <f>SUM(D46:D50)</f>
        <v>63000</v>
      </c>
      <c r="E45" s="132"/>
      <c r="F45" s="132"/>
      <c r="G45" s="132"/>
      <c r="H45" s="132"/>
      <c r="I45" s="132"/>
      <c r="J45" s="132"/>
      <c r="K45" s="132">
        <f>SUM(K46:K50)</f>
        <v>-13500</v>
      </c>
      <c r="L45" s="132">
        <f>SUM(D45+K45)</f>
        <v>49500</v>
      </c>
      <c r="M45" s="132">
        <f>SUM(M46:M50)</f>
        <v>-5919.63</v>
      </c>
      <c r="N45" s="132">
        <f>SUM(N46:N50)</f>
        <v>43580.37</v>
      </c>
    </row>
    <row r="46" spans="1:14" s="4" customFormat="1" ht="12.75">
      <c r="A46" s="48">
        <v>3292</v>
      </c>
      <c r="B46" s="49" t="s">
        <v>72</v>
      </c>
      <c r="C46" s="133">
        <f>SUM(D46:E46)</f>
        <v>45000</v>
      </c>
      <c r="D46" s="133">
        <v>45000</v>
      </c>
      <c r="E46" s="132"/>
      <c r="F46" s="132"/>
      <c r="G46" s="132"/>
      <c r="H46" s="132"/>
      <c r="I46" s="132"/>
      <c r="J46" s="132"/>
      <c r="K46" s="133">
        <v>-7000</v>
      </c>
      <c r="L46" s="133">
        <f>SUM(D46+K46)</f>
        <v>38000</v>
      </c>
      <c r="M46" s="133">
        <v>-19.63</v>
      </c>
      <c r="N46" s="133">
        <f>SUM(L46:M46)</f>
        <v>37980.37</v>
      </c>
    </row>
    <row r="47" spans="1:14" s="4" customFormat="1" ht="12.75">
      <c r="A47" s="48">
        <v>3293</v>
      </c>
      <c r="B47" s="49" t="s">
        <v>73</v>
      </c>
      <c r="C47" s="133">
        <f>SUM(D47:E47)</f>
        <v>4500</v>
      </c>
      <c r="D47" s="133">
        <v>4500</v>
      </c>
      <c r="E47" s="132"/>
      <c r="F47" s="132"/>
      <c r="G47" s="132"/>
      <c r="H47" s="132"/>
      <c r="I47" s="132"/>
      <c r="J47" s="132"/>
      <c r="K47" s="133">
        <v>-2500</v>
      </c>
      <c r="L47" s="133">
        <f>SUM(D47+K47)</f>
        <v>2000</v>
      </c>
      <c r="M47" s="133">
        <v>-1500</v>
      </c>
      <c r="N47" s="133">
        <f>SUM(L47:M47)</f>
        <v>500</v>
      </c>
    </row>
    <row r="48" spans="1:14" s="4" customFormat="1" ht="12.75">
      <c r="A48" s="48">
        <v>3294</v>
      </c>
      <c r="B48" s="49" t="s">
        <v>74</v>
      </c>
      <c r="C48" s="133">
        <v>2000</v>
      </c>
      <c r="D48" s="133">
        <v>2000</v>
      </c>
      <c r="E48" s="132"/>
      <c r="F48" s="132"/>
      <c r="G48" s="132"/>
      <c r="H48" s="132"/>
      <c r="I48" s="132"/>
      <c r="J48" s="132"/>
      <c r="K48" s="132"/>
      <c r="L48" s="133">
        <v>2000</v>
      </c>
      <c r="M48" s="133">
        <v>-800</v>
      </c>
      <c r="N48" s="133">
        <f>SUM(L48:M48)</f>
        <v>1200</v>
      </c>
    </row>
    <row r="49" spans="1:14" s="4" customFormat="1" ht="12.75">
      <c r="A49" s="48">
        <v>3295</v>
      </c>
      <c r="B49" s="49" t="s">
        <v>75</v>
      </c>
      <c r="C49" s="133">
        <v>2500</v>
      </c>
      <c r="D49" s="133">
        <v>2500</v>
      </c>
      <c r="E49" s="132"/>
      <c r="F49" s="132"/>
      <c r="G49" s="132"/>
      <c r="H49" s="132"/>
      <c r="I49" s="132"/>
      <c r="J49" s="132"/>
      <c r="K49" s="132"/>
      <c r="L49" s="133">
        <v>2500</v>
      </c>
      <c r="M49" s="133">
        <v>-600</v>
      </c>
      <c r="N49" s="133">
        <f>SUM(L49:M49)</f>
        <v>1900</v>
      </c>
    </row>
    <row r="50" spans="1:14" ht="12.75">
      <c r="A50" s="48">
        <v>33299</v>
      </c>
      <c r="B50" s="49" t="s">
        <v>76</v>
      </c>
      <c r="C50" s="133">
        <v>9000</v>
      </c>
      <c r="D50" s="133">
        <v>9000</v>
      </c>
      <c r="E50" s="133"/>
      <c r="F50" s="133"/>
      <c r="G50" s="133"/>
      <c r="H50" s="133"/>
      <c r="I50" s="133"/>
      <c r="J50" s="133"/>
      <c r="K50" s="133">
        <v>-4000</v>
      </c>
      <c r="L50" s="133">
        <f>SUM(D50+K50)</f>
        <v>5000</v>
      </c>
      <c r="M50" s="133">
        <v>-3000</v>
      </c>
      <c r="N50" s="133">
        <f>SUM(L50:M50)</f>
        <v>2000</v>
      </c>
    </row>
    <row r="51" spans="1:14" ht="12.75">
      <c r="A51" s="48"/>
      <c r="B51" s="49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s="4" customFormat="1" ht="12.75">
      <c r="A52" s="50">
        <v>34</v>
      </c>
      <c r="B52" s="51" t="s">
        <v>28</v>
      </c>
      <c r="C52" s="132">
        <f>SUM(C54:C56)</f>
        <v>11000</v>
      </c>
      <c r="D52" s="132">
        <f>SUM(D53)</f>
        <v>11000</v>
      </c>
      <c r="E52" s="132"/>
      <c r="F52" s="132"/>
      <c r="G52" s="132"/>
      <c r="H52" s="132"/>
      <c r="I52" s="132"/>
      <c r="J52" s="132"/>
      <c r="K52" s="132">
        <f>SUM(K54:K55)</f>
        <v>0</v>
      </c>
      <c r="L52" s="132">
        <f>SUM(L53)</f>
        <v>11000</v>
      </c>
      <c r="M52" s="132">
        <f>SUM(M53)</f>
        <v>-500</v>
      </c>
      <c r="N52" s="132">
        <f>SUM(L52:M52)</f>
        <v>10500</v>
      </c>
    </row>
    <row r="53" spans="1:14" ht="12.75">
      <c r="A53" s="48">
        <v>343</v>
      </c>
      <c r="B53" s="49" t="s">
        <v>29</v>
      </c>
      <c r="C53" s="133">
        <f>SUM(D53:E53)</f>
        <v>11000</v>
      </c>
      <c r="D53" s="133">
        <f>SUM(D54:D55)</f>
        <v>11000</v>
      </c>
      <c r="E53" s="133"/>
      <c r="F53" s="133"/>
      <c r="G53" s="133"/>
      <c r="H53" s="133"/>
      <c r="I53" s="133"/>
      <c r="J53" s="133"/>
      <c r="K53" s="133"/>
      <c r="L53" s="133">
        <v>11000</v>
      </c>
      <c r="M53" s="133">
        <v>-500</v>
      </c>
      <c r="N53" s="133">
        <f>SUM(L53:M53)</f>
        <v>10500</v>
      </c>
    </row>
    <row r="54" spans="1:14" ht="25.5">
      <c r="A54" s="48">
        <v>34331</v>
      </c>
      <c r="B54" s="49" t="s">
        <v>78</v>
      </c>
      <c r="C54" s="133">
        <f>SUM(D54)</f>
        <v>9800</v>
      </c>
      <c r="D54" s="133">
        <v>9800</v>
      </c>
      <c r="E54" s="133"/>
      <c r="F54" s="133"/>
      <c r="G54" s="133"/>
      <c r="H54" s="133"/>
      <c r="I54" s="133"/>
      <c r="J54" s="133"/>
      <c r="K54" s="133">
        <v>1200</v>
      </c>
      <c r="L54" s="133">
        <f>SUM(D54+K54)</f>
        <v>11000</v>
      </c>
      <c r="M54" s="133">
        <v>-500</v>
      </c>
      <c r="N54" s="133">
        <f>SUM(L54:M54)</f>
        <v>10500</v>
      </c>
    </row>
    <row r="55" spans="1:15" ht="12.75">
      <c r="A55" s="48">
        <v>34332</v>
      </c>
      <c r="B55" s="49" t="s">
        <v>79</v>
      </c>
      <c r="C55" s="133">
        <f>SUM(D55)</f>
        <v>1200</v>
      </c>
      <c r="D55" s="133">
        <v>1200</v>
      </c>
      <c r="E55" s="133"/>
      <c r="F55" s="133"/>
      <c r="G55" s="133"/>
      <c r="H55" s="133"/>
      <c r="I55" s="133"/>
      <c r="J55" s="133"/>
      <c r="K55" s="133">
        <v>-1200</v>
      </c>
      <c r="L55" s="133">
        <f>SUM(D55+K55)</f>
        <v>0</v>
      </c>
      <c r="M55" s="133"/>
      <c r="N55" s="133"/>
      <c r="O55" s="89"/>
    </row>
    <row r="56" spans="1:14" ht="12.75">
      <c r="A56" s="48">
        <v>34344</v>
      </c>
      <c r="B56" s="49" t="s">
        <v>80</v>
      </c>
      <c r="C56" s="133">
        <f>SUM(D56)</f>
        <v>0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spans="1:15" ht="12.75">
      <c r="A57" s="48"/>
      <c r="B57" s="49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89"/>
    </row>
    <row r="58" spans="1:256" s="4" customFormat="1" ht="25.5">
      <c r="A58" s="50">
        <v>37</v>
      </c>
      <c r="B58" s="51" t="s">
        <v>81</v>
      </c>
      <c r="C58" s="132">
        <f>SUM(D58)</f>
        <v>1120000</v>
      </c>
      <c r="D58" s="132">
        <f>SUM(D59)</f>
        <v>1120000</v>
      </c>
      <c r="E58" s="132"/>
      <c r="F58" s="132"/>
      <c r="G58" s="132"/>
      <c r="H58" s="132"/>
      <c r="I58" s="132"/>
      <c r="J58" s="132"/>
      <c r="K58" s="132">
        <f>SUM(K59)</f>
        <v>-21259.060000000056</v>
      </c>
      <c r="L58" s="132">
        <f>SUM(L59)</f>
        <v>1098740.94</v>
      </c>
      <c r="M58" s="132"/>
      <c r="N58" s="132">
        <f>SUM(L58:M58)</f>
        <v>1098740.94</v>
      </c>
      <c r="IV58" s="4">
        <f>SUM(A58:IU58)</f>
        <v>4416259.82</v>
      </c>
    </row>
    <row r="59" spans="1:14" ht="12.75">
      <c r="A59" s="48">
        <v>372</v>
      </c>
      <c r="B59" s="49" t="s">
        <v>82</v>
      </c>
      <c r="C59" s="133">
        <f>SUM(D59:E59)</f>
        <v>1120000</v>
      </c>
      <c r="D59" s="133">
        <f>SUM(D60)</f>
        <v>1120000</v>
      </c>
      <c r="E59" s="133"/>
      <c r="F59" s="133"/>
      <c r="G59" s="133"/>
      <c r="H59" s="133"/>
      <c r="I59" s="133"/>
      <c r="J59" s="133"/>
      <c r="K59" s="133">
        <f>SUM(L59-D59)</f>
        <v>-21259.060000000056</v>
      </c>
      <c r="L59" s="133">
        <v>1098740.94</v>
      </c>
      <c r="M59" s="133"/>
      <c r="N59" s="133">
        <f>SUM(L59:M59)</f>
        <v>1098740.94</v>
      </c>
    </row>
    <row r="60" spans="1:14" ht="12.75">
      <c r="A60" s="48">
        <v>3722</v>
      </c>
      <c r="B60" s="49" t="s">
        <v>83</v>
      </c>
      <c r="C60" s="133">
        <f>SUM(D60)</f>
        <v>1120000</v>
      </c>
      <c r="D60" s="133">
        <v>1120000</v>
      </c>
      <c r="E60" s="133"/>
      <c r="F60" s="133"/>
      <c r="G60" s="133"/>
      <c r="H60" s="133"/>
      <c r="I60" s="133"/>
      <c r="J60" s="133"/>
      <c r="K60" s="133">
        <f>SUM(K59)</f>
        <v>-21259.060000000056</v>
      </c>
      <c r="L60" s="133">
        <f>SUM(D60+K60)</f>
        <v>1098740.94</v>
      </c>
      <c r="M60" s="133"/>
      <c r="N60" s="133">
        <f>SUM(L60:M60)</f>
        <v>1098740.94</v>
      </c>
    </row>
    <row r="61" spans="1:14" s="4" customFormat="1" ht="25.5">
      <c r="A61" s="50">
        <v>4</v>
      </c>
      <c r="B61" s="51" t="s">
        <v>118</v>
      </c>
      <c r="C61" s="132">
        <f>SUM(D61)</f>
        <v>360000</v>
      </c>
      <c r="D61" s="132">
        <f>SUM(D66+D62)</f>
        <v>360000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s="4" customFormat="1" ht="25.5">
      <c r="A62" s="50">
        <v>42</v>
      </c>
      <c r="B62" s="51" t="s">
        <v>118</v>
      </c>
      <c r="C62" s="132">
        <f>SUM(C63:C64)</f>
        <v>0</v>
      </c>
      <c r="D62" s="132">
        <f>SUM(D63:D64)</f>
        <v>0</v>
      </c>
      <c r="E62" s="132"/>
      <c r="F62" s="132"/>
      <c r="G62" s="132"/>
      <c r="H62" s="132"/>
      <c r="I62" s="132"/>
      <c r="J62" s="132"/>
      <c r="K62" s="132"/>
      <c r="L62" s="132"/>
      <c r="M62" s="132"/>
      <c r="N62" s="132"/>
    </row>
    <row r="63" spans="1:14" s="4" customFormat="1" ht="12.75">
      <c r="A63" s="48">
        <v>4221</v>
      </c>
      <c r="B63" s="49" t="s">
        <v>119</v>
      </c>
      <c r="C63" s="133"/>
      <c r="D63" s="133"/>
      <c r="E63" s="133"/>
      <c r="F63" s="133"/>
      <c r="G63" s="133"/>
      <c r="H63" s="133"/>
      <c r="I63" s="133"/>
      <c r="J63" s="133"/>
      <c r="K63" s="132"/>
      <c r="L63" s="132"/>
      <c r="M63" s="132"/>
      <c r="N63" s="132"/>
    </row>
    <row r="64" spans="1:14" s="4" customFormat="1" ht="12.75">
      <c r="A64" s="48">
        <v>4222</v>
      </c>
      <c r="B64" s="49" t="s">
        <v>90</v>
      </c>
      <c r="C64" s="133">
        <f>SUM(D64)</f>
        <v>0</v>
      </c>
      <c r="D64" s="133"/>
      <c r="E64" s="133"/>
      <c r="F64" s="133"/>
      <c r="G64" s="133"/>
      <c r="H64" s="133"/>
      <c r="I64" s="133"/>
      <c r="J64" s="133"/>
      <c r="K64" s="132"/>
      <c r="L64" s="132"/>
      <c r="M64" s="132"/>
      <c r="N64" s="132"/>
    </row>
    <row r="65" spans="1:14" s="4" customFormat="1" ht="25.5">
      <c r="A65" s="50">
        <v>45</v>
      </c>
      <c r="B65" s="51" t="s">
        <v>124</v>
      </c>
      <c r="C65" s="132">
        <f>SUM(C66)</f>
        <v>360000</v>
      </c>
      <c r="D65" s="132">
        <f>SUM(D67)</f>
        <v>360000</v>
      </c>
      <c r="E65" s="133"/>
      <c r="F65" s="133"/>
      <c r="G65" s="133"/>
      <c r="H65" s="133"/>
      <c r="I65" s="133"/>
      <c r="J65" s="133"/>
      <c r="K65" s="132">
        <f>SUM(K66)</f>
        <v>151682.62</v>
      </c>
      <c r="L65" s="132">
        <f>SUM(D65+K65)</f>
        <v>511682.62</v>
      </c>
      <c r="M65" s="132"/>
      <c r="N65" s="132">
        <f>SUM(L65:M65)</f>
        <v>511682.62</v>
      </c>
    </row>
    <row r="66" spans="1:14" s="4" customFormat="1" ht="25.5">
      <c r="A66" s="50">
        <v>451</v>
      </c>
      <c r="B66" s="51" t="s">
        <v>124</v>
      </c>
      <c r="C66" s="132">
        <f>SUM(D66)</f>
        <v>360000</v>
      </c>
      <c r="D66" s="132">
        <f>SUM(D67)</f>
        <v>360000</v>
      </c>
      <c r="E66" s="132"/>
      <c r="F66" s="132"/>
      <c r="G66" s="132"/>
      <c r="H66" s="132"/>
      <c r="I66" s="132"/>
      <c r="J66" s="132"/>
      <c r="K66" s="132">
        <f>SUM(K67)</f>
        <v>151682.62</v>
      </c>
      <c r="L66" s="132">
        <f>SUM(D66+K66)</f>
        <v>511682.62</v>
      </c>
      <c r="M66" s="132"/>
      <c r="N66" s="132">
        <f>SUM(L66:M66)</f>
        <v>511682.62</v>
      </c>
    </row>
    <row r="67" spans="1:14" ht="12.75">
      <c r="A67" s="48">
        <v>4511</v>
      </c>
      <c r="B67" s="49" t="s">
        <v>125</v>
      </c>
      <c r="C67" s="133">
        <f>SUM(D67)</f>
        <v>360000</v>
      </c>
      <c r="D67" s="133">
        <v>360000</v>
      </c>
      <c r="E67" s="133"/>
      <c r="F67" s="133"/>
      <c r="G67" s="133"/>
      <c r="H67" s="133"/>
      <c r="I67" s="133"/>
      <c r="J67" s="133"/>
      <c r="K67" s="133">
        <v>151682.62</v>
      </c>
      <c r="L67" s="133">
        <f>SUM(D67+K67)</f>
        <v>511682.62</v>
      </c>
      <c r="M67" s="133"/>
      <c r="N67" s="133">
        <f>SUM(L67:M67)</f>
        <v>511682.62</v>
      </c>
    </row>
    <row r="68" spans="1:14" s="4" customFormat="1" ht="25.5">
      <c r="A68" s="50">
        <v>5060</v>
      </c>
      <c r="B68" s="51" t="s">
        <v>85</v>
      </c>
      <c r="C68" s="132">
        <f>SUM(E68)</f>
        <v>19492.78</v>
      </c>
      <c r="D68" s="132"/>
      <c r="E68" s="132">
        <f>SUM(E69+E98)</f>
        <v>19492.78</v>
      </c>
      <c r="F68" s="132"/>
      <c r="G68" s="132"/>
      <c r="H68" s="132"/>
      <c r="I68" s="132"/>
      <c r="J68" s="132"/>
      <c r="K68" s="132"/>
      <c r="L68" s="132">
        <f>SUM(E68)</f>
        <v>19492.78</v>
      </c>
      <c r="M68" s="132">
        <f>SUM(M69)</f>
        <v>-4000</v>
      </c>
      <c r="N68" s="132">
        <f>SUM(N69+N76+N83+N98)</f>
        <v>15727.980000000001</v>
      </c>
    </row>
    <row r="69" spans="1:14" ht="25.5">
      <c r="A69" s="155" t="s">
        <v>86</v>
      </c>
      <c r="B69" s="51" t="s">
        <v>87</v>
      </c>
      <c r="C69" s="132">
        <f>SUM(C98+C71)</f>
        <v>19492.78</v>
      </c>
      <c r="D69" s="132"/>
      <c r="E69" s="132">
        <f>SUM(E70+E97)</f>
        <v>4500</v>
      </c>
      <c r="F69" s="133"/>
      <c r="G69" s="133"/>
      <c r="H69" s="133"/>
      <c r="I69" s="133"/>
      <c r="J69" s="133"/>
      <c r="K69" s="133"/>
      <c r="L69" s="132">
        <f>SUM(E69)</f>
        <v>4500</v>
      </c>
      <c r="M69" s="132">
        <f>SUM(M70)</f>
        <v>-4000</v>
      </c>
      <c r="N69" s="132">
        <f>SUM(L69:M69)</f>
        <v>500</v>
      </c>
    </row>
    <row r="70" spans="1:14" s="4" customFormat="1" ht="12.75">
      <c r="A70" s="50">
        <v>3</v>
      </c>
      <c r="B70" s="51" t="s">
        <v>42</v>
      </c>
      <c r="C70" s="132">
        <f>SUM(C71)</f>
        <v>4500</v>
      </c>
      <c r="D70" s="132"/>
      <c r="E70" s="132">
        <f>SUM(E71)</f>
        <v>4500</v>
      </c>
      <c r="F70" s="132"/>
      <c r="G70" s="132"/>
      <c r="H70" s="132"/>
      <c r="I70" s="132"/>
      <c r="J70" s="132"/>
      <c r="K70" s="132"/>
      <c r="L70" s="132">
        <f>SUM(E70)</f>
        <v>4500</v>
      </c>
      <c r="M70" s="132">
        <f>SUM(M71)</f>
        <v>-4000</v>
      </c>
      <c r="N70" s="132">
        <f>SUM(L70:M70)</f>
        <v>500</v>
      </c>
    </row>
    <row r="71" spans="1:14" ht="12.75">
      <c r="A71" s="50">
        <v>32</v>
      </c>
      <c r="B71" s="51" t="s">
        <v>24</v>
      </c>
      <c r="C71" s="132">
        <f>SUM(C72+C76+C81)</f>
        <v>4500</v>
      </c>
      <c r="D71" s="132"/>
      <c r="E71" s="132">
        <f>SUM(E72+E76+E81)</f>
        <v>4500</v>
      </c>
      <c r="F71" s="133"/>
      <c r="G71" s="133"/>
      <c r="H71" s="133"/>
      <c r="I71" s="133"/>
      <c r="J71" s="133"/>
      <c r="K71" s="133"/>
      <c r="L71" s="133">
        <f>SUM(E71)</f>
        <v>4500</v>
      </c>
      <c r="M71" s="133">
        <v>-4000</v>
      </c>
      <c r="N71" s="133">
        <f>SUM(L71:M71)</f>
        <v>500</v>
      </c>
    </row>
    <row r="72" spans="1:256" s="4" customFormat="1" ht="12.75">
      <c r="A72" s="50">
        <v>322</v>
      </c>
      <c r="B72" s="51" t="s">
        <v>26</v>
      </c>
      <c r="C72" s="132">
        <f>SUM(D72:E72)</f>
        <v>4500</v>
      </c>
      <c r="D72" s="132"/>
      <c r="E72" s="132">
        <f>SUM(E73:E74)</f>
        <v>4500</v>
      </c>
      <c r="F72" s="132"/>
      <c r="G72" s="132"/>
      <c r="H72" s="132"/>
      <c r="I72" s="132"/>
      <c r="J72" s="132"/>
      <c r="K72" s="132"/>
      <c r="L72" s="132">
        <f>SUM(E72)</f>
        <v>4500</v>
      </c>
      <c r="M72" s="132">
        <f>SUM(M74)</f>
        <v>-4000</v>
      </c>
      <c r="N72" s="132">
        <f>SUM(L72:M72)</f>
        <v>500</v>
      </c>
      <c r="IV72" s="4">
        <f>SUM(A72:IU72)</f>
        <v>10322</v>
      </c>
    </row>
    <row r="73" spans="1:14" s="4" customFormat="1" ht="12.75">
      <c r="A73" s="48">
        <v>3221</v>
      </c>
      <c r="B73" s="49" t="s">
        <v>88</v>
      </c>
      <c r="C73" s="133"/>
      <c r="D73" s="133"/>
      <c r="E73" s="133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1:14" s="4" customFormat="1" ht="12.75">
      <c r="A74" s="48">
        <v>3224</v>
      </c>
      <c r="B74" s="49" t="s">
        <v>89</v>
      </c>
      <c r="C74" s="133">
        <f>SUM(E74)</f>
        <v>4500</v>
      </c>
      <c r="D74" s="133"/>
      <c r="E74" s="133">
        <v>4500</v>
      </c>
      <c r="F74" s="132"/>
      <c r="G74" s="132"/>
      <c r="H74" s="132"/>
      <c r="I74" s="132"/>
      <c r="J74" s="132"/>
      <c r="K74" s="132"/>
      <c r="L74" s="133">
        <f>SUM(E74)</f>
        <v>4500</v>
      </c>
      <c r="M74" s="133">
        <v>-4000</v>
      </c>
      <c r="N74" s="133">
        <f>SUM(L74:M74)</f>
        <v>500</v>
      </c>
    </row>
    <row r="75" spans="1:14" s="4" customFormat="1" ht="12.75">
      <c r="A75" s="48">
        <v>32251</v>
      </c>
      <c r="B75" s="49" t="s">
        <v>122</v>
      </c>
      <c r="C75" s="133"/>
      <c r="D75" s="133"/>
      <c r="E75" s="133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1:14" s="4" customFormat="1" ht="11.25" customHeight="1">
      <c r="A76" s="50">
        <v>323</v>
      </c>
      <c r="B76" s="51" t="s">
        <v>27</v>
      </c>
      <c r="C76" s="132">
        <f>SUM(E76)</f>
        <v>0</v>
      </c>
      <c r="D76" s="132"/>
      <c r="E76" s="132">
        <f>SUM(E77:E79)</f>
        <v>0</v>
      </c>
      <c r="F76" s="132"/>
      <c r="G76" s="132"/>
      <c r="H76" s="132"/>
      <c r="I76" s="132"/>
      <c r="J76" s="132"/>
      <c r="K76" s="132"/>
      <c r="L76" s="132"/>
      <c r="M76" s="132">
        <f>SUM(M77:M80)</f>
        <v>95.2</v>
      </c>
      <c r="N76" s="132">
        <f>SUM(N77:N80)</f>
        <v>95.2</v>
      </c>
    </row>
    <row r="77" spans="1:14" ht="12.75">
      <c r="A77" s="48">
        <v>3231</v>
      </c>
      <c r="B77" s="49" t="s">
        <v>63</v>
      </c>
      <c r="C77" s="133">
        <f>SUM(D77:E77)</f>
        <v>0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</row>
    <row r="78" spans="1:14" ht="12.75">
      <c r="A78" s="48">
        <v>3234</v>
      </c>
      <c r="B78" s="49" t="s">
        <v>166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>
        <v>45.2</v>
      </c>
      <c r="N78" s="133">
        <f>SUM(M78)</f>
        <v>45.2</v>
      </c>
    </row>
    <row r="79" spans="1:14" ht="12.75">
      <c r="A79" s="48">
        <v>3232</v>
      </c>
      <c r="B79" s="49" t="s">
        <v>127</v>
      </c>
      <c r="C79" s="133">
        <f>SUM(D79:E79)</f>
        <v>0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</row>
    <row r="80" spans="1:14" ht="12.75">
      <c r="A80" s="48">
        <v>3237</v>
      </c>
      <c r="B80" s="49" t="s">
        <v>167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>
        <v>50</v>
      </c>
      <c r="N80" s="133">
        <f>SUM(M80)</f>
        <v>50</v>
      </c>
    </row>
    <row r="81" spans="1:14" s="4" customFormat="1" ht="12.75">
      <c r="A81" s="50">
        <v>329</v>
      </c>
      <c r="B81" s="51" t="s">
        <v>92</v>
      </c>
      <c r="C81" s="132">
        <f>SUM(C82)</f>
        <v>0</v>
      </c>
      <c r="D81" s="132"/>
      <c r="E81" s="132">
        <f>SUM(E82)</f>
        <v>0</v>
      </c>
      <c r="F81" s="132"/>
      <c r="G81" s="132"/>
      <c r="H81" s="132"/>
      <c r="I81" s="132"/>
      <c r="J81" s="132"/>
      <c r="K81" s="132"/>
      <c r="L81" s="132"/>
      <c r="M81" s="132"/>
      <c r="N81" s="132"/>
    </row>
    <row r="82" spans="1:14" ht="12.75">
      <c r="A82" s="48">
        <v>3299</v>
      </c>
      <c r="B82" s="49" t="s">
        <v>93</v>
      </c>
      <c r="C82" s="133">
        <f>SUM(E82)</f>
        <v>0</v>
      </c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</row>
    <row r="83" spans="1:14" ht="12.75">
      <c r="A83" s="50">
        <v>34</v>
      </c>
      <c r="B83" s="51" t="s">
        <v>28</v>
      </c>
      <c r="C83" s="132">
        <f>SUM(C85:C87)</f>
        <v>0</v>
      </c>
      <c r="D83" s="132">
        <f>SUM(D84)</f>
        <v>0</v>
      </c>
      <c r="E83" s="132"/>
      <c r="F83" s="132"/>
      <c r="G83" s="132"/>
      <c r="H83" s="132"/>
      <c r="I83" s="132"/>
      <c r="J83" s="132"/>
      <c r="K83" s="132"/>
      <c r="L83" s="132"/>
      <c r="M83" s="132">
        <f>SUM(M85)</f>
        <v>140</v>
      </c>
      <c r="N83" s="132">
        <f>SUM(L83:M83)</f>
        <v>140</v>
      </c>
    </row>
    <row r="84" spans="1:14" s="4" customFormat="1" ht="12.75">
      <c r="A84" s="48">
        <v>343</v>
      </c>
      <c r="B84" s="49" t="s">
        <v>29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</row>
    <row r="85" spans="1:14" ht="25.5" customHeight="1">
      <c r="A85" s="48">
        <v>34331</v>
      </c>
      <c r="B85" s="49" t="s">
        <v>78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>
        <v>140</v>
      </c>
      <c r="N85" s="133">
        <f>SUM(M85)</f>
        <v>140</v>
      </c>
    </row>
    <row r="86" spans="1:14" ht="12.75">
      <c r="A86" s="48">
        <v>34332</v>
      </c>
      <c r="B86" s="49" t="s">
        <v>79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</row>
    <row r="87" spans="1:14" s="4" customFormat="1" ht="12.75" customHeight="1">
      <c r="A87" s="48">
        <v>34344</v>
      </c>
      <c r="B87" s="49" t="s">
        <v>80</v>
      </c>
      <c r="C87" s="133">
        <f>SUM(D87)</f>
        <v>0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</row>
    <row r="88" spans="1:14" ht="12.75" customHeight="1">
      <c r="A88" s="48"/>
      <c r="B88" s="49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</row>
    <row r="89" spans="1:14" s="4" customFormat="1" ht="12.75" customHeight="1">
      <c r="A89" s="48"/>
      <c r="B89" s="49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4" ht="12.75" customHeight="1">
      <c r="A90" s="50">
        <v>4</v>
      </c>
      <c r="B90" s="51" t="s">
        <v>30</v>
      </c>
      <c r="C90" s="132">
        <f>SUM(C91)</f>
        <v>0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ht="12.75" customHeight="1">
      <c r="A91" s="50">
        <v>42</v>
      </c>
      <c r="B91" s="51" t="s">
        <v>44</v>
      </c>
      <c r="C91" s="133">
        <f>SUM(E91)</f>
        <v>0</v>
      </c>
      <c r="D91" s="133"/>
      <c r="E91" s="133">
        <f>SUM(E95+E93)</f>
        <v>0</v>
      </c>
      <c r="F91" s="133"/>
      <c r="G91" s="133"/>
      <c r="H91" s="133"/>
      <c r="I91" s="133"/>
      <c r="J91" s="133"/>
      <c r="K91" s="133"/>
      <c r="L91" s="133"/>
      <c r="M91" s="133"/>
      <c r="N91" s="133"/>
    </row>
    <row r="92" spans="1:14" s="4" customFormat="1" ht="12.75" customHeight="1">
      <c r="A92" s="48">
        <v>421</v>
      </c>
      <c r="B92" s="49" t="s">
        <v>41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</row>
    <row r="93" spans="1:14" ht="12.75" customHeight="1">
      <c r="A93" s="50">
        <v>422</v>
      </c>
      <c r="B93" s="51" t="s">
        <v>90</v>
      </c>
      <c r="C93" s="132">
        <f>SUM(C94)</f>
        <v>0</v>
      </c>
      <c r="D93" s="132"/>
      <c r="E93" s="132">
        <f>SUM(E94)</f>
        <v>0</v>
      </c>
      <c r="F93" s="132"/>
      <c r="G93" s="132"/>
      <c r="H93" s="132"/>
      <c r="I93" s="132"/>
      <c r="J93" s="132"/>
      <c r="K93" s="132"/>
      <c r="L93" s="132"/>
      <c r="M93" s="132"/>
      <c r="N93" s="132"/>
    </row>
    <row r="94" spans="1:14" s="4" customFormat="1" ht="12.75" customHeight="1">
      <c r="A94" s="48">
        <v>4221</v>
      </c>
      <c r="B94" s="49" t="s">
        <v>91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</row>
    <row r="95" spans="1:14" s="4" customFormat="1" ht="45" customHeight="1">
      <c r="A95" s="50">
        <v>45</v>
      </c>
      <c r="B95" s="51" t="s">
        <v>126</v>
      </c>
      <c r="C95" s="132">
        <f>SUM(D95:E95)</f>
        <v>0</v>
      </c>
      <c r="D95" s="132"/>
      <c r="E95" s="132">
        <f>SUM(E96)</f>
        <v>0</v>
      </c>
      <c r="F95" s="132"/>
      <c r="G95" s="132"/>
      <c r="H95" s="132"/>
      <c r="I95" s="132"/>
      <c r="J95" s="132"/>
      <c r="K95" s="132"/>
      <c r="L95" s="132"/>
      <c r="M95" s="132"/>
      <c r="N95" s="132"/>
    </row>
    <row r="96" spans="1:14" s="4" customFormat="1" ht="26.25" customHeight="1">
      <c r="A96" s="48">
        <v>42311</v>
      </c>
      <c r="B96" s="49" t="s">
        <v>121</v>
      </c>
      <c r="C96" s="133">
        <f>SUM(D96:E96)</f>
        <v>0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</row>
    <row r="97" spans="1:14" s="4" customFormat="1" ht="12.75" customHeight="1">
      <c r="A97" s="48"/>
      <c r="B97" s="49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</row>
    <row r="98" spans="1:14" s="4" customFormat="1" ht="12.75" customHeight="1">
      <c r="A98" s="50">
        <v>54</v>
      </c>
      <c r="B98" s="51" t="s">
        <v>123</v>
      </c>
      <c r="C98" s="132">
        <f>SUM(D98:E98)</f>
        <v>14992.78</v>
      </c>
      <c r="D98" s="132"/>
      <c r="E98" s="132">
        <f>SUM(E99)</f>
        <v>14992.78</v>
      </c>
      <c r="F98" s="132"/>
      <c r="G98" s="132"/>
      <c r="H98" s="132"/>
      <c r="I98" s="132"/>
      <c r="J98" s="132"/>
      <c r="K98" s="132"/>
      <c r="L98" s="132">
        <f>SUM(E98)</f>
        <v>14992.78</v>
      </c>
      <c r="M98" s="132"/>
      <c r="N98" s="132">
        <f>SUM(L98:M98)</f>
        <v>14992.78</v>
      </c>
    </row>
    <row r="99" spans="1:14" s="4" customFormat="1" ht="12.75" customHeight="1">
      <c r="A99" s="48">
        <v>5445</v>
      </c>
      <c r="B99" s="49" t="s">
        <v>123</v>
      </c>
      <c r="C99" s="133">
        <f>SUM(D99:E99)</f>
        <v>14992.78</v>
      </c>
      <c r="D99" s="133"/>
      <c r="E99" s="133">
        <v>14992.78</v>
      </c>
      <c r="F99" s="133"/>
      <c r="G99" s="133"/>
      <c r="H99" s="133"/>
      <c r="I99" s="133"/>
      <c r="J99" s="133"/>
      <c r="K99" s="133"/>
      <c r="L99" s="133">
        <f>SUM(E99)</f>
        <v>14992.78</v>
      </c>
      <c r="M99" s="133"/>
      <c r="N99" s="133">
        <f>SUM(L99:M99)</f>
        <v>14992.78</v>
      </c>
    </row>
    <row r="100" spans="1:14" s="4" customFormat="1" ht="12.75" customHeight="1">
      <c r="A100" s="50"/>
      <c r="B100" s="5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</row>
    <row r="101" spans="1:14" ht="12.75" customHeight="1">
      <c r="A101" s="50">
        <v>5065</v>
      </c>
      <c r="B101" s="51" t="s">
        <v>94</v>
      </c>
      <c r="C101" s="132">
        <f>SUM(F101)</f>
        <v>181007.22</v>
      </c>
      <c r="D101" s="132"/>
      <c r="E101" s="132"/>
      <c r="F101" s="132">
        <f>SUM(F102+F110+F113)</f>
        <v>181007.22</v>
      </c>
      <c r="G101" s="132"/>
      <c r="H101" s="132"/>
      <c r="I101" s="132"/>
      <c r="J101" s="132"/>
      <c r="K101" s="132"/>
      <c r="L101" s="132">
        <f>SUM(F101+K101)</f>
        <v>181007.22</v>
      </c>
      <c r="M101" s="132">
        <f>SUM(M110)</f>
        <v>21227.98</v>
      </c>
      <c r="N101" s="132">
        <f>SUM(L101:M101)</f>
        <v>202235.2</v>
      </c>
    </row>
    <row r="102" spans="1:14" s="4" customFormat="1" ht="25.5">
      <c r="A102" s="50" t="s">
        <v>95</v>
      </c>
      <c r="B102" s="51" t="s">
        <v>158</v>
      </c>
      <c r="C102" s="132">
        <f>SUM(C104)</f>
        <v>0</v>
      </c>
      <c r="D102" s="132"/>
      <c r="E102" s="132"/>
      <c r="F102" s="132">
        <f>SUM(F104)</f>
        <v>0</v>
      </c>
      <c r="G102" s="132"/>
      <c r="H102" s="132"/>
      <c r="I102" s="132"/>
      <c r="J102" s="132"/>
      <c r="K102" s="132"/>
      <c r="L102" s="132"/>
      <c r="M102" s="132"/>
      <c r="N102" s="132"/>
    </row>
    <row r="103" spans="1:14" s="4" customFormat="1" ht="12.75">
      <c r="A103" s="50">
        <v>3</v>
      </c>
      <c r="B103" s="51" t="s">
        <v>112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</row>
    <row r="104" spans="1:14" s="4" customFormat="1" ht="12.75">
      <c r="A104" s="50">
        <v>31</v>
      </c>
      <c r="B104" s="51" t="s">
        <v>96</v>
      </c>
      <c r="C104" s="132">
        <f>SUM(C107)</f>
        <v>0</v>
      </c>
      <c r="D104" s="132"/>
      <c r="E104" s="132"/>
      <c r="F104" s="132">
        <f>SUM(F107)</f>
        <v>0</v>
      </c>
      <c r="G104" s="132"/>
      <c r="H104" s="132"/>
      <c r="I104" s="132"/>
      <c r="J104" s="132"/>
      <c r="K104" s="132"/>
      <c r="L104" s="132"/>
      <c r="M104" s="132"/>
      <c r="N104" s="132"/>
    </row>
    <row r="105" spans="1:14" s="4" customFormat="1" ht="12.75">
      <c r="A105" s="50">
        <v>311</v>
      </c>
      <c r="B105" s="51" t="s">
        <v>157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</row>
    <row r="106" spans="1:14" s="4" customFormat="1" ht="12.75">
      <c r="A106" s="50"/>
      <c r="B106" s="5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</row>
    <row r="107" spans="1:14" s="4" customFormat="1" ht="25.5" customHeight="1">
      <c r="A107" s="48">
        <v>313</v>
      </c>
      <c r="B107" s="49" t="s">
        <v>23</v>
      </c>
      <c r="C107" s="133"/>
      <c r="D107" s="137"/>
      <c r="E107" s="133"/>
      <c r="F107" s="133"/>
      <c r="G107" s="133"/>
      <c r="H107" s="137"/>
      <c r="I107" s="133"/>
      <c r="J107" s="133"/>
      <c r="K107" s="133"/>
      <c r="L107" s="133"/>
      <c r="M107" s="133"/>
      <c r="N107" s="133"/>
    </row>
    <row r="108" spans="1:14" s="4" customFormat="1" ht="12.75" customHeight="1">
      <c r="A108" s="48">
        <v>3131</v>
      </c>
      <c r="B108" s="49" t="s">
        <v>98</v>
      </c>
      <c r="C108" s="133"/>
      <c r="D108" s="132"/>
      <c r="E108" s="132"/>
      <c r="F108" s="133"/>
      <c r="G108" s="132"/>
      <c r="H108" s="132"/>
      <c r="I108" s="132"/>
      <c r="J108" s="132"/>
      <c r="K108" s="132"/>
      <c r="L108" s="132"/>
      <c r="M108" s="132"/>
      <c r="N108" s="132"/>
    </row>
    <row r="109" spans="1:14" ht="12.75" customHeight="1">
      <c r="A109" s="48"/>
      <c r="B109" s="49"/>
      <c r="C109" s="133"/>
      <c r="D109" s="132"/>
      <c r="E109" s="132"/>
      <c r="F109" s="133"/>
      <c r="G109" s="132"/>
      <c r="H109" s="132"/>
      <c r="I109" s="132"/>
      <c r="J109" s="132"/>
      <c r="K109" s="132"/>
      <c r="L109" s="132"/>
      <c r="M109" s="132"/>
      <c r="N109" s="132"/>
    </row>
    <row r="110" spans="1:14" ht="12.75" customHeight="1">
      <c r="A110" s="50">
        <v>32</v>
      </c>
      <c r="B110" s="51" t="s">
        <v>104</v>
      </c>
      <c r="C110" s="132">
        <f>SUM(C111)</f>
        <v>181007.22</v>
      </c>
      <c r="D110" s="132"/>
      <c r="E110" s="132"/>
      <c r="F110" s="132">
        <f>SUM(F111)</f>
        <v>181007.22</v>
      </c>
      <c r="G110" s="132"/>
      <c r="H110" s="132"/>
      <c r="I110" s="132"/>
      <c r="J110" s="132"/>
      <c r="K110" s="132"/>
      <c r="L110" s="132">
        <f>SUM(F110+K110)</f>
        <v>181007.22</v>
      </c>
      <c r="M110" s="132">
        <f>SUM(M111)</f>
        <v>21227.98</v>
      </c>
      <c r="N110" s="132">
        <f>SUM(L110:M110)</f>
        <v>202235.2</v>
      </c>
    </row>
    <row r="111" spans="1:14" s="4" customFormat="1" ht="37.5" customHeight="1">
      <c r="A111" s="48">
        <v>322</v>
      </c>
      <c r="B111" s="49" t="s">
        <v>26</v>
      </c>
      <c r="C111" s="133">
        <f>SUM(D111:F111)</f>
        <v>181007.22</v>
      </c>
      <c r="D111" s="132"/>
      <c r="E111" s="132"/>
      <c r="F111" s="133">
        <f>SUM(F112)</f>
        <v>181007.22</v>
      </c>
      <c r="G111" s="132"/>
      <c r="H111" s="132"/>
      <c r="I111" s="132"/>
      <c r="J111" s="132"/>
      <c r="K111" s="133"/>
      <c r="L111" s="133">
        <f>SUM(F111+K111)</f>
        <v>181007.22</v>
      </c>
      <c r="M111" s="133">
        <f>SUM(M112)</f>
        <v>21227.98</v>
      </c>
      <c r="N111" s="133">
        <f>SUM(L111:M111)</f>
        <v>202235.2</v>
      </c>
    </row>
    <row r="112" spans="1:14" s="4" customFormat="1" ht="12.75">
      <c r="A112" s="48">
        <v>3222</v>
      </c>
      <c r="B112" s="49" t="s">
        <v>88</v>
      </c>
      <c r="C112" s="133">
        <f>SUM(D112:F112)</f>
        <v>181007.22</v>
      </c>
      <c r="D112" s="132"/>
      <c r="E112" s="132"/>
      <c r="F112" s="133">
        <v>181007.22</v>
      </c>
      <c r="G112" s="132"/>
      <c r="H112" s="132"/>
      <c r="I112" s="132"/>
      <c r="J112" s="132"/>
      <c r="K112" s="132"/>
      <c r="L112" s="133">
        <v>181007.22</v>
      </c>
      <c r="M112" s="133">
        <v>21227.98</v>
      </c>
      <c r="N112" s="132">
        <f>SUM(L112:M112)</f>
        <v>202235.2</v>
      </c>
    </row>
    <row r="113" spans="1:14" s="4" customFormat="1" ht="25.5">
      <c r="A113" s="50">
        <v>42</v>
      </c>
      <c r="B113" s="51" t="s">
        <v>44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</row>
    <row r="114" spans="1:14" s="4" customFormat="1" ht="12.75">
      <c r="A114" s="50">
        <v>422</v>
      </c>
      <c r="B114" s="51" t="s">
        <v>90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</row>
    <row r="115" spans="1:14" s="4" customFormat="1" ht="12.75">
      <c r="A115" s="48">
        <v>4221</v>
      </c>
      <c r="B115" s="49" t="s">
        <v>91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</row>
    <row r="116" spans="1:14" s="4" customFormat="1" ht="12.75">
      <c r="A116" s="48"/>
      <c r="B116" s="49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</row>
    <row r="117" spans="1:14" s="4" customFormat="1" ht="38.25">
      <c r="A117" s="50"/>
      <c r="B117" s="156" t="s">
        <v>159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>
        <f>SUM(M118+M128)</f>
        <v>208566.26</v>
      </c>
      <c r="N117" s="132">
        <f aca="true" t="shared" si="4" ref="N117:N124">SUM(M117)</f>
        <v>208566.26</v>
      </c>
    </row>
    <row r="118" spans="1:14" s="4" customFormat="1" ht="12.75">
      <c r="A118" s="50">
        <v>31</v>
      </c>
      <c r="B118" s="51" t="s">
        <v>96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>
        <f>SUM(M119+M121+M123)</f>
        <v>83908</v>
      </c>
      <c r="N118" s="132">
        <f t="shared" si="4"/>
        <v>83908</v>
      </c>
    </row>
    <row r="119" spans="1:14" s="4" customFormat="1" ht="12.75">
      <c r="A119" s="50">
        <v>311</v>
      </c>
      <c r="B119" s="51" t="s">
        <v>102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>
        <f>SUM(M120)</f>
        <v>67903.94</v>
      </c>
      <c r="N119" s="132">
        <f t="shared" si="4"/>
        <v>67903.94</v>
      </c>
    </row>
    <row r="120" spans="1:14" s="4" customFormat="1" ht="12.75">
      <c r="A120" s="48">
        <v>3111</v>
      </c>
      <c r="B120" s="49" t="s">
        <v>103</v>
      </c>
      <c r="C120" s="133"/>
      <c r="D120" s="132"/>
      <c r="E120" s="132"/>
      <c r="F120" s="132"/>
      <c r="G120" s="133"/>
      <c r="H120" s="132"/>
      <c r="I120" s="132"/>
      <c r="J120" s="132"/>
      <c r="K120" s="132"/>
      <c r="L120" s="133"/>
      <c r="M120" s="133">
        <v>67903.94</v>
      </c>
      <c r="N120" s="133">
        <f t="shared" si="4"/>
        <v>67903.94</v>
      </c>
    </row>
    <row r="121" spans="1:14" s="4" customFormat="1" ht="12.75">
      <c r="A121" s="50">
        <v>312</v>
      </c>
      <c r="B121" s="51" t="s">
        <v>22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>
        <f>SUM(M122)</f>
        <v>4800</v>
      </c>
      <c r="N121" s="132">
        <f t="shared" si="4"/>
        <v>4800</v>
      </c>
    </row>
    <row r="122" spans="1:14" s="4" customFormat="1" ht="12.75">
      <c r="A122" s="48">
        <v>3121</v>
      </c>
      <c r="B122" s="49" t="s">
        <v>22</v>
      </c>
      <c r="C122" s="133"/>
      <c r="D122" s="132"/>
      <c r="E122" s="132"/>
      <c r="F122" s="132"/>
      <c r="G122" s="133"/>
      <c r="H122" s="132"/>
      <c r="I122" s="132"/>
      <c r="J122" s="132"/>
      <c r="K122" s="132"/>
      <c r="L122" s="133"/>
      <c r="M122" s="133">
        <v>4800</v>
      </c>
      <c r="N122" s="133">
        <f t="shared" si="4"/>
        <v>4800</v>
      </c>
    </row>
    <row r="123" spans="1:14" s="4" customFormat="1" ht="12.75">
      <c r="A123" s="50">
        <v>313</v>
      </c>
      <c r="B123" s="51" t="s">
        <v>97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>
        <f>SUM(M124)</f>
        <v>11204.06</v>
      </c>
      <c r="N123" s="132">
        <f t="shared" si="4"/>
        <v>11204.06</v>
      </c>
    </row>
    <row r="124" spans="1:14" s="4" customFormat="1" ht="12.75">
      <c r="A124" s="48">
        <v>3131</v>
      </c>
      <c r="B124" s="49" t="s">
        <v>98</v>
      </c>
      <c r="C124" s="133"/>
      <c r="D124" s="132"/>
      <c r="E124" s="132"/>
      <c r="F124" s="132"/>
      <c r="G124" s="133"/>
      <c r="H124" s="132"/>
      <c r="I124" s="132"/>
      <c r="J124" s="132"/>
      <c r="K124" s="132"/>
      <c r="L124" s="133"/>
      <c r="M124" s="133">
        <v>11204.06</v>
      </c>
      <c r="N124" s="133">
        <f t="shared" si="4"/>
        <v>11204.06</v>
      </c>
    </row>
    <row r="125" spans="1:14" s="4" customFormat="1" ht="12.75">
      <c r="A125" s="48"/>
      <c r="B125" s="49"/>
      <c r="C125" s="133"/>
      <c r="D125" s="132"/>
      <c r="E125" s="132"/>
      <c r="F125" s="132"/>
      <c r="G125" s="133"/>
      <c r="H125" s="132"/>
      <c r="I125" s="132"/>
      <c r="J125" s="132"/>
      <c r="K125" s="132"/>
      <c r="L125" s="133"/>
      <c r="M125" s="133"/>
      <c r="N125" s="132"/>
    </row>
    <row r="126" spans="1:14" s="4" customFormat="1" ht="12.75">
      <c r="A126" s="48"/>
      <c r="B126" s="49"/>
      <c r="C126" s="133"/>
      <c r="D126" s="132"/>
      <c r="E126" s="132"/>
      <c r="F126" s="132"/>
      <c r="G126" s="133"/>
      <c r="H126" s="132"/>
      <c r="I126" s="132"/>
      <c r="J126" s="132"/>
      <c r="K126" s="132"/>
      <c r="L126" s="133"/>
      <c r="M126" s="133"/>
      <c r="N126" s="132"/>
    </row>
    <row r="127" spans="1:14" s="4" customFormat="1" ht="12.75">
      <c r="A127" s="48"/>
      <c r="B127" s="49"/>
      <c r="C127" s="133"/>
      <c r="D127" s="132"/>
      <c r="E127" s="132"/>
      <c r="F127" s="132"/>
      <c r="G127" s="133"/>
      <c r="H127" s="132"/>
      <c r="I127" s="132"/>
      <c r="J127" s="132"/>
      <c r="K127" s="132"/>
      <c r="L127" s="133"/>
      <c r="M127" s="133"/>
      <c r="N127" s="132"/>
    </row>
    <row r="128" spans="1:14" s="4" customFormat="1" ht="12.75">
      <c r="A128" s="50">
        <v>32</v>
      </c>
      <c r="B128" s="51" t="s">
        <v>104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>
        <f>SUM(M129+M132)</f>
        <v>124658.26</v>
      </c>
      <c r="N128" s="132">
        <f>SUM(M128)</f>
        <v>124658.26</v>
      </c>
    </row>
    <row r="129" spans="1:14" s="47" customFormat="1" ht="15.75">
      <c r="A129" s="50">
        <v>321</v>
      </c>
      <c r="B129" s="51" t="s">
        <v>25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>
        <f>SUM(M131)</f>
        <v>3200</v>
      </c>
      <c r="N129" s="132">
        <f>SUM(M129)</f>
        <v>3200</v>
      </c>
    </row>
    <row r="130" spans="1:14" s="47" customFormat="1" ht="15.75">
      <c r="A130" s="48">
        <v>3211</v>
      </c>
      <c r="B130" s="49" t="s">
        <v>48</v>
      </c>
      <c r="C130" s="133"/>
      <c r="D130" s="132"/>
      <c r="E130" s="132"/>
      <c r="F130" s="132"/>
      <c r="G130" s="133"/>
      <c r="H130" s="132"/>
      <c r="I130" s="132"/>
      <c r="J130" s="132"/>
      <c r="K130" s="132"/>
      <c r="L130" s="133"/>
      <c r="M130" s="132"/>
      <c r="N130" s="132"/>
    </row>
    <row r="131" spans="1:14" s="4" customFormat="1" ht="25.5">
      <c r="A131" s="48">
        <v>3212</v>
      </c>
      <c r="B131" s="49" t="s">
        <v>105</v>
      </c>
      <c r="C131" s="133"/>
      <c r="D131" s="132"/>
      <c r="E131" s="132"/>
      <c r="F131" s="132"/>
      <c r="G131" s="133"/>
      <c r="H131" s="132"/>
      <c r="I131" s="132"/>
      <c r="J131" s="132"/>
      <c r="K131" s="132"/>
      <c r="L131" s="133"/>
      <c r="M131" s="133">
        <v>3200</v>
      </c>
      <c r="N131" s="133">
        <f>SUM(M131)</f>
        <v>3200</v>
      </c>
    </row>
    <row r="132" spans="1:14" s="4" customFormat="1" ht="12.75">
      <c r="A132" s="50">
        <v>322</v>
      </c>
      <c r="B132" s="51" t="s">
        <v>26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>
        <f>SUM(M133:M134)</f>
        <v>121458.26</v>
      </c>
      <c r="N132" s="132">
        <f>SUM(M132)</f>
        <v>121458.26</v>
      </c>
    </row>
    <row r="133" spans="1:14" s="4" customFormat="1" ht="12.75">
      <c r="A133" s="48">
        <v>3222</v>
      </c>
      <c r="B133" s="49" t="s">
        <v>162</v>
      </c>
      <c r="C133" s="133"/>
      <c r="D133" s="132"/>
      <c r="E133" s="132"/>
      <c r="F133" s="133"/>
      <c r="G133" s="133"/>
      <c r="H133" s="132"/>
      <c r="I133" s="132"/>
      <c r="J133" s="132"/>
      <c r="K133" s="132"/>
      <c r="L133" s="133"/>
      <c r="M133" s="133">
        <v>106400</v>
      </c>
      <c r="N133" s="133">
        <f>SUM(M133)</f>
        <v>106400</v>
      </c>
    </row>
    <row r="134" spans="1:14" s="4" customFormat="1" ht="12.75">
      <c r="A134" s="48">
        <v>3222</v>
      </c>
      <c r="B134" s="49" t="s">
        <v>163</v>
      </c>
      <c r="C134" s="133"/>
      <c r="D134" s="132"/>
      <c r="E134" s="132"/>
      <c r="F134" s="132"/>
      <c r="G134" s="133"/>
      <c r="H134" s="132"/>
      <c r="I134" s="132"/>
      <c r="J134" s="132"/>
      <c r="K134" s="132"/>
      <c r="L134" s="133"/>
      <c r="M134" s="133">
        <v>15058.26</v>
      </c>
      <c r="N134" s="132">
        <f>SUM(M134)</f>
        <v>15058.26</v>
      </c>
    </row>
    <row r="135" spans="1:14" s="4" customFormat="1" ht="15.75">
      <c r="A135" s="50">
        <v>5070</v>
      </c>
      <c r="B135" s="51" t="s">
        <v>99</v>
      </c>
      <c r="C135" s="132"/>
      <c r="D135" s="132"/>
      <c r="E135" s="132"/>
      <c r="F135" s="132"/>
      <c r="G135" s="132"/>
      <c r="H135" s="134"/>
      <c r="I135" s="134"/>
      <c r="J135" s="134"/>
      <c r="K135" s="134"/>
      <c r="L135" s="134"/>
      <c r="M135" s="134"/>
      <c r="N135" s="134"/>
    </row>
    <row r="136" spans="1:14" s="4" customFormat="1" ht="15.75">
      <c r="A136" s="50" t="s">
        <v>100</v>
      </c>
      <c r="B136" s="51" t="s">
        <v>101</v>
      </c>
      <c r="C136" s="132">
        <f>SUM(C137+C145)</f>
        <v>558675</v>
      </c>
      <c r="D136" s="132"/>
      <c r="E136" s="132"/>
      <c r="F136" s="132"/>
      <c r="G136" s="132">
        <f>SUM(G137+G145)</f>
        <v>558675</v>
      </c>
      <c r="H136" s="134"/>
      <c r="I136" s="134"/>
      <c r="J136" s="134"/>
      <c r="K136" s="134"/>
      <c r="L136" s="134">
        <f>SUM(G136)</f>
        <v>558675</v>
      </c>
      <c r="M136" s="134"/>
      <c r="N136" s="134">
        <f>SUM(L136)</f>
        <v>558675</v>
      </c>
    </row>
    <row r="137" spans="1:14" s="4" customFormat="1" ht="12.75">
      <c r="A137" s="48">
        <v>31</v>
      </c>
      <c r="B137" s="49" t="s">
        <v>96</v>
      </c>
      <c r="C137" s="132">
        <f>SUM(C138+C140+C142)</f>
        <v>527575</v>
      </c>
      <c r="D137" s="132"/>
      <c r="E137" s="132"/>
      <c r="F137" s="132"/>
      <c r="G137" s="132">
        <f>SUM(G138+G140+G142)</f>
        <v>527575</v>
      </c>
      <c r="H137" s="132"/>
      <c r="I137" s="132"/>
      <c r="J137" s="132"/>
      <c r="K137" s="132"/>
      <c r="L137" s="132">
        <f>SUM(L138+L141+L143+L145)</f>
        <v>558675</v>
      </c>
      <c r="M137" s="132"/>
      <c r="N137" s="132">
        <f>SUM(L137)</f>
        <v>558675</v>
      </c>
    </row>
    <row r="138" spans="1:14" s="4" customFormat="1" ht="12.75">
      <c r="A138" s="50">
        <v>311</v>
      </c>
      <c r="B138" s="51" t="s">
        <v>102</v>
      </c>
      <c r="C138" s="132">
        <f>SUM(C139)</f>
        <v>460500</v>
      </c>
      <c r="D138" s="132"/>
      <c r="E138" s="132"/>
      <c r="F138" s="132"/>
      <c r="G138" s="132">
        <f>SUM(G139)</f>
        <v>460500</v>
      </c>
      <c r="H138" s="132"/>
      <c r="I138" s="132"/>
      <c r="J138" s="132"/>
      <c r="K138" s="132"/>
      <c r="L138" s="132">
        <f>SUM(L139)</f>
        <v>460500</v>
      </c>
      <c r="M138" s="132"/>
      <c r="N138" s="132">
        <f aca="true" t="shared" si="5" ref="N138:N143">SUM(L138:M138)</f>
        <v>460500</v>
      </c>
    </row>
    <row r="139" spans="1:14" s="4" customFormat="1" ht="12.75">
      <c r="A139" s="48">
        <v>3111</v>
      </c>
      <c r="B139" s="49" t="s">
        <v>103</v>
      </c>
      <c r="C139" s="133">
        <f>SUM(G139)</f>
        <v>460500</v>
      </c>
      <c r="D139" s="132"/>
      <c r="E139" s="132"/>
      <c r="F139" s="132"/>
      <c r="G139" s="133">
        <v>460500</v>
      </c>
      <c r="H139" s="132"/>
      <c r="I139" s="132"/>
      <c r="J139" s="132"/>
      <c r="K139" s="132"/>
      <c r="L139" s="133">
        <f>SUM(G139:K139)</f>
        <v>460500</v>
      </c>
      <c r="M139" s="132"/>
      <c r="N139" s="132">
        <f t="shared" si="5"/>
        <v>460500</v>
      </c>
    </row>
    <row r="140" spans="1:14" s="4" customFormat="1" ht="12.75">
      <c r="A140" s="50">
        <v>312</v>
      </c>
      <c r="B140" s="51" t="s">
        <v>22</v>
      </c>
      <c r="C140" s="132">
        <f>SUM(D140:G140)</f>
        <v>15000</v>
      </c>
      <c r="D140" s="132"/>
      <c r="E140" s="132"/>
      <c r="F140" s="132"/>
      <c r="G140" s="132">
        <f>SUM(G141)</f>
        <v>15000</v>
      </c>
      <c r="H140" s="132"/>
      <c r="I140" s="132"/>
      <c r="J140" s="132"/>
      <c r="K140" s="132"/>
      <c r="L140" s="132">
        <f>SUM(L141)</f>
        <v>15000</v>
      </c>
      <c r="M140" s="132"/>
      <c r="N140" s="132">
        <f t="shared" si="5"/>
        <v>15000</v>
      </c>
    </row>
    <row r="141" spans="1:14" s="4" customFormat="1" ht="12.75">
      <c r="A141" s="48">
        <v>3121</v>
      </c>
      <c r="B141" s="49" t="s">
        <v>22</v>
      </c>
      <c r="C141" s="133">
        <f>SUM(D141:G141)</f>
        <v>15000</v>
      </c>
      <c r="D141" s="132"/>
      <c r="E141" s="132"/>
      <c r="F141" s="132"/>
      <c r="G141" s="133">
        <v>15000</v>
      </c>
      <c r="H141" s="132"/>
      <c r="I141" s="132"/>
      <c r="J141" s="132"/>
      <c r="K141" s="132"/>
      <c r="L141" s="133">
        <f>SUM(G141:K141)</f>
        <v>15000</v>
      </c>
      <c r="M141" s="132"/>
      <c r="N141" s="132">
        <f t="shared" si="5"/>
        <v>15000</v>
      </c>
    </row>
    <row r="142" spans="1:14" s="4" customFormat="1" ht="12.75">
      <c r="A142" s="50">
        <v>313</v>
      </c>
      <c r="B142" s="51" t="s">
        <v>97</v>
      </c>
      <c r="C142" s="132">
        <f>SUM(C143)</f>
        <v>52075</v>
      </c>
      <c r="D142" s="132"/>
      <c r="E142" s="132"/>
      <c r="F142" s="132"/>
      <c r="G142" s="132">
        <f>SUM(G143)</f>
        <v>52075</v>
      </c>
      <c r="H142" s="132"/>
      <c r="I142" s="132"/>
      <c r="J142" s="132"/>
      <c r="K142" s="132"/>
      <c r="L142" s="132">
        <f>SUM(L143)</f>
        <v>52075</v>
      </c>
      <c r="M142" s="132"/>
      <c r="N142" s="132">
        <f t="shared" si="5"/>
        <v>52075</v>
      </c>
    </row>
    <row r="143" spans="1:14" s="4" customFormat="1" ht="12.75">
      <c r="A143" s="48">
        <v>3131</v>
      </c>
      <c r="B143" s="49" t="s">
        <v>98</v>
      </c>
      <c r="C143" s="133">
        <f>SUM(G143)</f>
        <v>52075</v>
      </c>
      <c r="D143" s="132"/>
      <c r="E143" s="132"/>
      <c r="F143" s="132"/>
      <c r="G143" s="133">
        <v>52075</v>
      </c>
      <c r="H143" s="132"/>
      <c r="I143" s="132"/>
      <c r="J143" s="132"/>
      <c r="K143" s="132"/>
      <c r="L143" s="133">
        <f>SUM(G143:K143)</f>
        <v>52075</v>
      </c>
      <c r="M143" s="132"/>
      <c r="N143" s="132">
        <f t="shared" si="5"/>
        <v>52075</v>
      </c>
    </row>
    <row r="144" spans="1:14" s="47" customFormat="1" ht="15.75">
      <c r="A144" s="50">
        <v>32</v>
      </c>
      <c r="B144" s="51" t="s">
        <v>104</v>
      </c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</row>
    <row r="145" spans="1:14" s="4" customFormat="1" ht="12.75">
      <c r="A145" s="48">
        <v>321</v>
      </c>
      <c r="B145" s="49" t="s">
        <v>25</v>
      </c>
      <c r="C145" s="132">
        <f>SUM(C146:C147)</f>
        <v>31100</v>
      </c>
      <c r="D145" s="132"/>
      <c r="E145" s="132"/>
      <c r="F145" s="132"/>
      <c r="G145" s="132">
        <f>SUM(G146:G147)</f>
        <v>31100</v>
      </c>
      <c r="H145" s="132"/>
      <c r="I145" s="132"/>
      <c r="J145" s="132"/>
      <c r="K145" s="132"/>
      <c r="L145" s="132">
        <f>SUM(G145)</f>
        <v>31100</v>
      </c>
      <c r="M145" s="132"/>
      <c r="N145" s="132">
        <f aca="true" t="shared" si="6" ref="N145:N155">SUM(L145:M145)</f>
        <v>31100</v>
      </c>
    </row>
    <row r="146" spans="1:14" s="4" customFormat="1" ht="12.75">
      <c r="A146" s="48">
        <v>3211</v>
      </c>
      <c r="B146" s="49" t="s">
        <v>48</v>
      </c>
      <c r="C146" s="133">
        <f>SUM(D146:G146)</f>
        <v>800</v>
      </c>
      <c r="D146" s="132"/>
      <c r="E146" s="132"/>
      <c r="F146" s="132"/>
      <c r="G146" s="133">
        <v>800</v>
      </c>
      <c r="H146" s="132"/>
      <c r="I146" s="132"/>
      <c r="J146" s="132"/>
      <c r="K146" s="132"/>
      <c r="L146" s="133">
        <f>SUM(G146)</f>
        <v>800</v>
      </c>
      <c r="M146" s="132"/>
      <c r="N146" s="133">
        <f t="shared" si="6"/>
        <v>800</v>
      </c>
    </row>
    <row r="147" spans="1:14" s="4" customFormat="1" ht="25.5">
      <c r="A147" s="48">
        <v>3212</v>
      </c>
      <c r="B147" s="49" t="s">
        <v>105</v>
      </c>
      <c r="C147" s="133">
        <f>SUM(G147)</f>
        <v>30300</v>
      </c>
      <c r="D147" s="132"/>
      <c r="E147" s="132"/>
      <c r="F147" s="132"/>
      <c r="G147" s="133">
        <v>30300</v>
      </c>
      <c r="H147" s="132"/>
      <c r="I147" s="132"/>
      <c r="J147" s="132"/>
      <c r="K147" s="132"/>
      <c r="L147" s="133">
        <f>SUM(G147)</f>
        <v>30300</v>
      </c>
      <c r="M147" s="132"/>
      <c r="N147" s="133">
        <f t="shared" si="6"/>
        <v>30300</v>
      </c>
    </row>
    <row r="148" spans="1:14" s="4" customFormat="1" ht="15.75">
      <c r="A148" s="50" t="s">
        <v>100</v>
      </c>
      <c r="B148" s="51" t="s">
        <v>101</v>
      </c>
      <c r="C148" s="132">
        <f>SUM(C149+C157)</f>
        <v>558675</v>
      </c>
      <c r="D148" s="132"/>
      <c r="E148" s="132"/>
      <c r="F148" s="132"/>
      <c r="G148" s="132">
        <f>SUM(G149+G157)</f>
        <v>558675</v>
      </c>
      <c r="H148" s="134"/>
      <c r="I148" s="134"/>
      <c r="J148" s="134"/>
      <c r="K148" s="134"/>
      <c r="L148" s="134">
        <f>SUM(L149+L157)</f>
        <v>241829.93</v>
      </c>
      <c r="M148" s="132"/>
      <c r="N148" s="132">
        <f t="shared" si="6"/>
        <v>241829.93</v>
      </c>
    </row>
    <row r="149" spans="1:14" s="47" customFormat="1" ht="15.75">
      <c r="A149" s="48">
        <v>31</v>
      </c>
      <c r="B149" s="49" t="s">
        <v>96</v>
      </c>
      <c r="C149" s="132">
        <f>SUM(C150+C152+C154)</f>
        <v>527575</v>
      </c>
      <c r="D149" s="132"/>
      <c r="E149" s="132"/>
      <c r="F149" s="132"/>
      <c r="G149" s="132">
        <f>SUM(G150+G152+G154)</f>
        <v>527575</v>
      </c>
      <c r="H149" s="132"/>
      <c r="I149" s="132"/>
      <c r="J149" s="132"/>
      <c r="K149" s="132"/>
      <c r="L149" s="132">
        <v>219229.93</v>
      </c>
      <c r="M149" s="132"/>
      <c r="N149" s="132">
        <f t="shared" si="6"/>
        <v>219229.93</v>
      </c>
    </row>
    <row r="150" spans="1:14" s="4" customFormat="1" ht="15.75">
      <c r="A150" s="50">
        <v>311</v>
      </c>
      <c r="B150" s="51" t="s">
        <v>102</v>
      </c>
      <c r="C150" s="132">
        <f>SUM(C151)</f>
        <v>460500</v>
      </c>
      <c r="D150" s="132"/>
      <c r="E150" s="132"/>
      <c r="F150" s="132"/>
      <c r="G150" s="132">
        <f>SUM(G151)</f>
        <v>460500</v>
      </c>
      <c r="H150" s="132"/>
      <c r="I150" s="132"/>
      <c r="J150" s="132"/>
      <c r="K150" s="132"/>
      <c r="L150" s="132">
        <v>168008.52</v>
      </c>
      <c r="M150" s="134"/>
      <c r="N150" s="132">
        <f t="shared" si="6"/>
        <v>168008.52</v>
      </c>
    </row>
    <row r="151" spans="1:14" s="4" customFormat="1" ht="12.75">
      <c r="A151" s="48">
        <v>3111</v>
      </c>
      <c r="B151" s="49" t="s">
        <v>103</v>
      </c>
      <c r="C151" s="133">
        <f>SUM(G151)</f>
        <v>460500</v>
      </c>
      <c r="D151" s="132"/>
      <c r="E151" s="132"/>
      <c r="F151" s="132"/>
      <c r="G151" s="133">
        <v>460500</v>
      </c>
      <c r="H151" s="132"/>
      <c r="I151" s="132"/>
      <c r="J151" s="132"/>
      <c r="K151" s="132"/>
      <c r="L151" s="133">
        <v>168008.52</v>
      </c>
      <c r="M151" s="132"/>
      <c r="N151" s="133">
        <f t="shared" si="6"/>
        <v>168008.52</v>
      </c>
    </row>
    <row r="152" spans="1:14" s="4" customFormat="1" ht="12.75">
      <c r="A152" s="50">
        <v>312</v>
      </c>
      <c r="B152" s="51" t="s">
        <v>22</v>
      </c>
      <c r="C152" s="132">
        <f>SUM(D152:G152)</f>
        <v>15000</v>
      </c>
      <c r="D152" s="132"/>
      <c r="E152" s="132"/>
      <c r="F152" s="132"/>
      <c r="G152" s="132">
        <f>SUM(G153)</f>
        <v>15000</v>
      </c>
      <c r="H152" s="132"/>
      <c r="I152" s="132"/>
      <c r="J152" s="132"/>
      <c r="K152" s="132"/>
      <c r="L152" s="132">
        <f>SUM(L153)</f>
        <v>23500</v>
      </c>
      <c r="M152" s="132"/>
      <c r="N152" s="132">
        <f t="shared" si="6"/>
        <v>23500</v>
      </c>
    </row>
    <row r="153" spans="1:256" s="47" customFormat="1" ht="15.75">
      <c r="A153" s="48">
        <v>3121</v>
      </c>
      <c r="B153" s="49" t="s">
        <v>22</v>
      </c>
      <c r="C153" s="133">
        <f>SUM(D153:G153)</f>
        <v>15000</v>
      </c>
      <c r="D153" s="132"/>
      <c r="E153" s="132"/>
      <c r="F153" s="132"/>
      <c r="G153" s="133">
        <v>15000</v>
      </c>
      <c r="H153" s="132"/>
      <c r="I153" s="132"/>
      <c r="J153" s="132"/>
      <c r="K153" s="132"/>
      <c r="L153" s="133">
        <v>23500</v>
      </c>
      <c r="M153" s="132"/>
      <c r="N153" s="133">
        <f t="shared" si="6"/>
        <v>23500</v>
      </c>
      <c r="IV153" s="47">
        <f>SUM(G153:IU153)</f>
        <v>62000</v>
      </c>
    </row>
    <row r="154" spans="1:14" s="4" customFormat="1" ht="12.75">
      <c r="A154" s="50">
        <v>313</v>
      </c>
      <c r="B154" s="51" t="s">
        <v>97</v>
      </c>
      <c r="C154" s="132">
        <f>SUM(C155)</f>
        <v>52075</v>
      </c>
      <c r="D154" s="132"/>
      <c r="E154" s="132"/>
      <c r="F154" s="132"/>
      <c r="G154" s="132">
        <f>SUM(G155)</f>
        <v>52075</v>
      </c>
      <c r="H154" s="132"/>
      <c r="I154" s="132"/>
      <c r="J154" s="132"/>
      <c r="K154" s="132"/>
      <c r="L154" s="132">
        <f>SUM(L155)</f>
        <v>27721.41</v>
      </c>
      <c r="M154" s="132"/>
      <c r="N154" s="132">
        <f t="shared" si="6"/>
        <v>27721.41</v>
      </c>
    </row>
    <row r="155" spans="1:14" s="4" customFormat="1" ht="15.75">
      <c r="A155" s="48">
        <v>3131</v>
      </c>
      <c r="B155" s="49" t="s">
        <v>98</v>
      </c>
      <c r="C155" s="133">
        <f>SUM(G155)</f>
        <v>52075</v>
      </c>
      <c r="D155" s="132"/>
      <c r="E155" s="132"/>
      <c r="F155" s="132"/>
      <c r="G155" s="133">
        <v>52075</v>
      </c>
      <c r="H155" s="132"/>
      <c r="I155" s="132"/>
      <c r="J155" s="132"/>
      <c r="K155" s="132"/>
      <c r="L155" s="133">
        <v>27721.41</v>
      </c>
      <c r="M155" s="134"/>
      <c r="N155" s="133">
        <f t="shared" si="6"/>
        <v>27721.41</v>
      </c>
    </row>
    <row r="156" spans="1:14" s="4" customFormat="1" ht="12.75">
      <c r="A156" s="50">
        <v>32</v>
      </c>
      <c r="B156" s="51" t="s">
        <v>104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</row>
    <row r="157" spans="1:14" s="4" customFormat="1" ht="12.75">
      <c r="A157" s="48">
        <v>321</v>
      </c>
      <c r="B157" s="49" t="s">
        <v>25</v>
      </c>
      <c r="C157" s="132">
        <f>SUM(C158:C159)</f>
        <v>31100</v>
      </c>
      <c r="D157" s="132"/>
      <c r="E157" s="132"/>
      <c r="F157" s="132"/>
      <c r="G157" s="132">
        <f>SUM(G158:G159)</f>
        <v>31100</v>
      </c>
      <c r="H157" s="132"/>
      <c r="I157" s="132"/>
      <c r="J157" s="132"/>
      <c r="K157" s="132"/>
      <c r="L157" s="132">
        <f>SUM(L158:L159)</f>
        <v>22600</v>
      </c>
      <c r="M157" s="132"/>
      <c r="N157" s="132">
        <f>SUM(L157:M157)</f>
        <v>22600</v>
      </c>
    </row>
    <row r="158" spans="1:14" s="4" customFormat="1" ht="12.75">
      <c r="A158" s="48">
        <v>3211</v>
      </c>
      <c r="B158" s="49" t="s">
        <v>48</v>
      </c>
      <c r="C158" s="133">
        <f>SUM(D158:G158)</f>
        <v>800</v>
      </c>
      <c r="D158" s="132"/>
      <c r="E158" s="132"/>
      <c r="F158" s="132"/>
      <c r="G158" s="133">
        <v>800</v>
      </c>
      <c r="H158" s="132"/>
      <c r="I158" s="132"/>
      <c r="J158" s="132"/>
      <c r="K158" s="132"/>
      <c r="L158" s="133">
        <v>600</v>
      </c>
      <c r="M158" s="132"/>
      <c r="N158" s="133">
        <f>SUM(L158:M158)</f>
        <v>600</v>
      </c>
    </row>
    <row r="159" spans="1:14" s="4" customFormat="1" ht="26.25">
      <c r="A159" s="48">
        <v>3212</v>
      </c>
      <c r="B159" s="49" t="s">
        <v>105</v>
      </c>
      <c r="C159" s="133">
        <f>SUM(G159)</f>
        <v>30300</v>
      </c>
      <c r="D159" s="132"/>
      <c r="E159" s="132"/>
      <c r="F159" s="132"/>
      <c r="G159" s="133">
        <v>30300</v>
      </c>
      <c r="H159" s="132"/>
      <c r="I159" s="132"/>
      <c r="J159" s="132"/>
      <c r="K159" s="132"/>
      <c r="L159" s="133">
        <v>22000</v>
      </c>
      <c r="M159" s="134"/>
      <c r="N159" s="133">
        <f>SUM(L159:M159)</f>
        <v>22000</v>
      </c>
    </row>
    <row r="160" spans="1:16" s="4" customFormat="1" ht="12.75">
      <c r="A160" s="48"/>
      <c r="B160" s="49"/>
      <c r="C160" s="133"/>
      <c r="D160" s="132"/>
      <c r="E160" s="132"/>
      <c r="F160" s="132"/>
      <c r="G160" s="133"/>
      <c r="H160" s="132"/>
      <c r="I160" s="132"/>
      <c r="J160" s="132"/>
      <c r="K160" s="132"/>
      <c r="L160" s="133"/>
      <c r="M160" s="132"/>
      <c r="N160" s="132"/>
      <c r="P160" s="102">
        <f>SUM(N136+N148+N162+N167+N172+N174)</f>
        <v>1027290.35</v>
      </c>
    </row>
    <row r="161" spans="1:14" s="4" customFormat="1" ht="12.75">
      <c r="A161" s="48"/>
      <c r="B161" s="49"/>
      <c r="C161" s="133"/>
      <c r="D161" s="132"/>
      <c r="E161" s="132"/>
      <c r="F161" s="133"/>
      <c r="G161" s="132"/>
      <c r="H161" s="132"/>
      <c r="I161" s="132"/>
      <c r="J161" s="132"/>
      <c r="K161" s="132"/>
      <c r="L161" s="132"/>
      <c r="M161" s="132"/>
      <c r="N161" s="132"/>
    </row>
    <row r="162" spans="1:14" ht="15.75">
      <c r="A162" s="52" t="s">
        <v>106</v>
      </c>
      <c r="B162" s="53" t="s">
        <v>107</v>
      </c>
      <c r="C162" s="134">
        <f>SUM(C163)</f>
        <v>80371</v>
      </c>
      <c r="D162" s="134">
        <f>SUM(D163)</f>
        <v>80371</v>
      </c>
      <c r="E162" s="134"/>
      <c r="F162" s="134"/>
      <c r="G162" s="134"/>
      <c r="H162" s="134"/>
      <c r="I162" s="134"/>
      <c r="J162" s="134"/>
      <c r="K162" s="134"/>
      <c r="L162" s="134">
        <f>SUM(D162)</f>
        <v>80371</v>
      </c>
      <c r="M162" s="102">
        <f>SUM(M163)</f>
        <v>-3871</v>
      </c>
      <c r="N162" s="132">
        <f>SUM(L162:M162)</f>
        <v>76500</v>
      </c>
    </row>
    <row r="163" spans="1:14" ht="12.75">
      <c r="A163" s="48">
        <v>32</v>
      </c>
      <c r="B163" s="49" t="s">
        <v>24</v>
      </c>
      <c r="C163" s="133">
        <f>SUM(C164)</f>
        <v>80371</v>
      </c>
      <c r="D163" s="133">
        <f>SUM(D164)</f>
        <v>80371</v>
      </c>
      <c r="E163" s="132"/>
      <c r="F163" s="132"/>
      <c r="G163" s="132"/>
      <c r="H163" s="132"/>
      <c r="I163" s="133"/>
      <c r="J163" s="132"/>
      <c r="K163" s="132"/>
      <c r="L163" s="133">
        <f>SUM(D163)</f>
        <v>80371</v>
      </c>
      <c r="M163" s="133">
        <v>-3871</v>
      </c>
      <c r="N163" s="133">
        <f>SUM(L163:M163)</f>
        <v>76500</v>
      </c>
    </row>
    <row r="164" spans="1:14" s="4" customFormat="1" ht="12.75">
      <c r="A164" s="48">
        <v>323</v>
      </c>
      <c r="B164" s="49" t="s">
        <v>27</v>
      </c>
      <c r="C164" s="133">
        <f>SUM(C165)</f>
        <v>80371</v>
      </c>
      <c r="D164" s="133">
        <v>80371</v>
      </c>
      <c r="E164" s="132"/>
      <c r="F164" s="132"/>
      <c r="G164" s="132"/>
      <c r="H164" s="132"/>
      <c r="I164" s="133"/>
      <c r="J164" s="132"/>
      <c r="K164" s="132"/>
      <c r="L164" s="133">
        <f>SUM(D164)</f>
        <v>80371</v>
      </c>
      <c r="M164" s="133">
        <v>-3871</v>
      </c>
      <c r="N164" s="133">
        <f>SUM(L164:M164)</f>
        <v>76500</v>
      </c>
    </row>
    <row r="165" spans="1:14" ht="12.75">
      <c r="A165" s="48">
        <v>3238</v>
      </c>
      <c r="B165" s="49" t="s">
        <v>70</v>
      </c>
      <c r="C165" s="133">
        <f>SUM(D165:E165)</f>
        <v>80371</v>
      </c>
      <c r="D165" s="133">
        <v>80371</v>
      </c>
      <c r="E165" s="132"/>
      <c r="F165" s="132"/>
      <c r="G165" s="132"/>
      <c r="H165" s="132"/>
      <c r="I165" s="133"/>
      <c r="J165" s="132"/>
      <c r="K165" s="132"/>
      <c r="L165" s="133">
        <f>SUM(D165)</f>
        <v>80371</v>
      </c>
      <c r="M165" s="133">
        <v>-3871</v>
      </c>
      <c r="N165" s="133">
        <f>SUM(L165:M165)</f>
        <v>76500</v>
      </c>
    </row>
    <row r="166" spans="1:14" s="4" customFormat="1" ht="12.75">
      <c r="A166" s="48"/>
      <c r="B166" s="49"/>
      <c r="C166" s="133"/>
      <c r="D166" s="132"/>
      <c r="E166" s="132"/>
      <c r="F166" s="133"/>
      <c r="G166" s="132"/>
      <c r="H166" s="132"/>
      <c r="I166" s="133"/>
      <c r="J166" s="132"/>
      <c r="K166" s="132"/>
      <c r="L166" s="132"/>
      <c r="M166" s="132"/>
      <c r="N166" s="132"/>
    </row>
    <row r="167" spans="1:14" ht="15.75">
      <c r="A167" s="52" t="s">
        <v>108</v>
      </c>
      <c r="B167" s="53" t="s">
        <v>109</v>
      </c>
      <c r="C167" s="134">
        <f>SUM(C168)</f>
        <v>31586.42</v>
      </c>
      <c r="D167" s="134"/>
      <c r="E167" s="134"/>
      <c r="F167" s="134"/>
      <c r="G167" s="134">
        <f>SUM(G168)</f>
        <v>31586.42</v>
      </c>
      <c r="H167" s="134"/>
      <c r="I167" s="134"/>
      <c r="J167" s="134"/>
      <c r="K167" s="134"/>
      <c r="L167" s="134">
        <f aca="true" t="shared" si="7" ref="L167:L173">SUM(G167)</f>
        <v>31586.42</v>
      </c>
      <c r="M167" s="132"/>
      <c r="N167" s="132">
        <f aca="true" t="shared" si="8" ref="N167:N173">SUM(L167:M167)</f>
        <v>31586.42</v>
      </c>
    </row>
    <row r="168" spans="1:14" ht="12.75">
      <c r="A168" s="48">
        <v>32</v>
      </c>
      <c r="B168" s="49" t="s">
        <v>24</v>
      </c>
      <c r="C168" s="133">
        <f>SUM(C169)</f>
        <v>31586.42</v>
      </c>
      <c r="D168" s="132"/>
      <c r="E168" s="132"/>
      <c r="F168" s="133"/>
      <c r="G168" s="133">
        <f>SUM(G169)</f>
        <v>31586.42</v>
      </c>
      <c r="H168" s="132"/>
      <c r="I168" s="132"/>
      <c r="J168" s="132"/>
      <c r="K168" s="132"/>
      <c r="L168" s="133">
        <f t="shared" si="7"/>
        <v>31586.42</v>
      </c>
      <c r="M168" s="133"/>
      <c r="N168" s="133">
        <f t="shared" si="8"/>
        <v>31586.42</v>
      </c>
    </row>
    <row r="169" spans="1:14" s="4" customFormat="1" ht="12.75">
      <c r="A169" s="48">
        <v>322</v>
      </c>
      <c r="B169" s="49" t="s">
        <v>26</v>
      </c>
      <c r="C169" s="133">
        <f>SUM(G169)</f>
        <v>31586.42</v>
      </c>
      <c r="D169" s="132"/>
      <c r="E169" s="132"/>
      <c r="F169" s="133"/>
      <c r="G169" s="133">
        <f>SUM(G170)</f>
        <v>31586.42</v>
      </c>
      <c r="H169" s="132"/>
      <c r="I169" s="132"/>
      <c r="J169" s="132"/>
      <c r="K169" s="132"/>
      <c r="L169" s="133">
        <f t="shared" si="7"/>
        <v>31586.42</v>
      </c>
      <c r="M169" s="133"/>
      <c r="N169" s="133">
        <f t="shared" si="8"/>
        <v>31586.42</v>
      </c>
    </row>
    <row r="170" spans="1:14" ht="12.75">
      <c r="A170" s="48">
        <v>3222</v>
      </c>
      <c r="B170" s="49" t="s">
        <v>88</v>
      </c>
      <c r="C170" s="133">
        <f>SUM(G170)</f>
        <v>31586.42</v>
      </c>
      <c r="D170" s="132"/>
      <c r="E170" s="132"/>
      <c r="F170" s="133"/>
      <c r="G170" s="133">
        <v>31586.42</v>
      </c>
      <c r="H170" s="132"/>
      <c r="I170" s="132"/>
      <c r="J170" s="132"/>
      <c r="K170" s="132"/>
      <c r="L170" s="133">
        <f t="shared" si="7"/>
        <v>31586.42</v>
      </c>
      <c r="M170" s="132"/>
      <c r="N170" s="133">
        <f t="shared" si="8"/>
        <v>31586.42</v>
      </c>
    </row>
    <row r="171" spans="1:14" ht="15.75">
      <c r="A171" s="52" t="s">
        <v>110</v>
      </c>
      <c r="B171" s="53" t="s">
        <v>120</v>
      </c>
      <c r="C171" s="134">
        <f>SUM(C172)</f>
        <v>56341</v>
      </c>
      <c r="D171" s="136"/>
      <c r="E171" s="134"/>
      <c r="F171" s="134"/>
      <c r="G171" s="134">
        <f>SUM(G172)</f>
        <v>56341</v>
      </c>
      <c r="H171" s="134"/>
      <c r="I171" s="134"/>
      <c r="J171" s="134"/>
      <c r="K171" s="134"/>
      <c r="L171" s="134">
        <f t="shared" si="7"/>
        <v>56341</v>
      </c>
      <c r="M171" s="133"/>
      <c r="N171" s="133">
        <f t="shared" si="8"/>
        <v>56341</v>
      </c>
    </row>
    <row r="172" spans="1:14" ht="12.75">
      <c r="A172" s="48">
        <v>32</v>
      </c>
      <c r="B172" s="49" t="s">
        <v>138</v>
      </c>
      <c r="C172" s="133">
        <f>SUM(C173)</f>
        <v>56341</v>
      </c>
      <c r="D172" s="132"/>
      <c r="E172" s="132"/>
      <c r="F172" s="132"/>
      <c r="G172" s="133">
        <f>SUM(G173)</f>
        <v>56341</v>
      </c>
      <c r="H172" s="132"/>
      <c r="I172" s="132"/>
      <c r="J172" s="132"/>
      <c r="K172" s="132"/>
      <c r="L172" s="133">
        <f t="shared" si="7"/>
        <v>56341</v>
      </c>
      <c r="M172" s="132"/>
      <c r="N172" s="132">
        <f t="shared" si="8"/>
        <v>56341</v>
      </c>
    </row>
    <row r="173" spans="1:14" s="4" customFormat="1" ht="12.75">
      <c r="A173" s="48">
        <v>3221</v>
      </c>
      <c r="B173" s="49" t="s">
        <v>139</v>
      </c>
      <c r="C173" s="133">
        <f>SUM(D173:G173)</f>
        <v>56341</v>
      </c>
      <c r="D173" s="132"/>
      <c r="E173" s="132"/>
      <c r="F173" s="132"/>
      <c r="G173" s="133">
        <v>56341</v>
      </c>
      <c r="H173" s="132"/>
      <c r="I173" s="132"/>
      <c r="J173" s="132"/>
      <c r="K173" s="132"/>
      <c r="L173" s="133">
        <f t="shared" si="7"/>
        <v>56341</v>
      </c>
      <c r="M173" s="133"/>
      <c r="N173" s="133">
        <f t="shared" si="8"/>
        <v>56341</v>
      </c>
    </row>
    <row r="174" spans="1:14" s="4" customFormat="1" ht="15.75">
      <c r="A174" s="52" t="s">
        <v>110</v>
      </c>
      <c r="B174" s="53" t="s">
        <v>120</v>
      </c>
      <c r="C174" s="134"/>
      <c r="D174" s="136"/>
      <c r="E174" s="134"/>
      <c r="F174" s="134"/>
      <c r="G174" s="134"/>
      <c r="H174" s="134"/>
      <c r="I174" s="134"/>
      <c r="J174" s="134"/>
      <c r="K174" s="134"/>
      <c r="L174" s="134"/>
      <c r="M174" s="132">
        <f>SUM(M175)</f>
        <v>62358</v>
      </c>
      <c r="N174" s="132">
        <f>SUM(M174)</f>
        <v>62358</v>
      </c>
    </row>
    <row r="175" spans="1:14" ht="26.25" customHeight="1">
      <c r="A175" s="48">
        <v>32</v>
      </c>
      <c r="B175" s="49" t="s">
        <v>164</v>
      </c>
      <c r="C175" s="133"/>
      <c r="D175" s="132"/>
      <c r="E175" s="132"/>
      <c r="F175" s="132"/>
      <c r="G175" s="133"/>
      <c r="H175" s="132"/>
      <c r="I175" s="132"/>
      <c r="J175" s="132"/>
      <c r="K175" s="132"/>
      <c r="L175" s="133"/>
      <c r="M175" s="133">
        <v>62358</v>
      </c>
      <c r="N175" s="133">
        <f>SUM(L175:M175)</f>
        <v>62358</v>
      </c>
    </row>
    <row r="176" spans="1:14" ht="12.75">
      <c r="A176" s="48">
        <v>3221</v>
      </c>
      <c r="B176" s="49" t="s">
        <v>165</v>
      </c>
      <c r="C176" s="133"/>
      <c r="D176" s="132"/>
      <c r="E176" s="132"/>
      <c r="F176" s="132"/>
      <c r="G176" s="133"/>
      <c r="H176" s="132"/>
      <c r="I176" s="132"/>
      <c r="J176" s="132"/>
      <c r="K176" s="132"/>
      <c r="L176" s="133"/>
      <c r="M176" s="133">
        <v>62358</v>
      </c>
      <c r="N176" s="133">
        <f>SUM(M176)</f>
        <v>62358</v>
      </c>
    </row>
    <row r="177" spans="1:14" ht="12.75">
      <c r="A177" s="48"/>
      <c r="B177" s="49"/>
      <c r="C177" s="133"/>
      <c r="D177" s="132"/>
      <c r="E177" s="132"/>
      <c r="F177" s="132"/>
      <c r="G177" s="133"/>
      <c r="H177" s="132"/>
      <c r="I177" s="132"/>
      <c r="J177" s="132"/>
      <c r="K177" s="132"/>
      <c r="L177" s="133"/>
      <c r="M177" s="133"/>
      <c r="N177" s="133"/>
    </row>
    <row r="178" spans="1:14" ht="12.75">
      <c r="A178" s="48"/>
      <c r="B178" s="49"/>
      <c r="C178" s="132"/>
      <c r="D178" s="132"/>
      <c r="E178" s="132"/>
      <c r="F178" s="133"/>
      <c r="G178" s="132"/>
      <c r="H178" s="132"/>
      <c r="I178" s="132"/>
      <c r="J178" s="132"/>
      <c r="K178" s="132"/>
      <c r="L178" s="132"/>
      <c r="M178" s="133"/>
      <c r="N178" s="133"/>
    </row>
    <row r="179" spans="1:14" ht="25.5">
      <c r="A179" s="50"/>
      <c r="B179" s="51" t="s">
        <v>113</v>
      </c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</row>
    <row r="180" spans="1:14" s="4" customFormat="1" ht="25.5">
      <c r="A180" s="50"/>
      <c r="B180" s="51" t="s">
        <v>114</v>
      </c>
      <c r="C180" s="132">
        <f>SUM(C201+C191+C181)</f>
        <v>14902299.49</v>
      </c>
      <c r="D180" s="132"/>
      <c r="E180" s="132"/>
      <c r="F180" s="132"/>
      <c r="G180" s="132">
        <f>SUM(G201+G191+G181)</f>
        <v>14902299.49</v>
      </c>
      <c r="H180" s="132"/>
      <c r="I180" s="132"/>
      <c r="J180" s="132"/>
      <c r="K180" s="132">
        <f>SUM(K191)</f>
        <v>23359.6</v>
      </c>
      <c r="L180" s="132">
        <f>SUM(G180:K180)</f>
        <v>14925659.09</v>
      </c>
      <c r="M180" s="132">
        <f>SUM(M181+M191)</f>
        <v>1134530</v>
      </c>
      <c r="N180" s="132">
        <f>SUM(N181+N192+N201)</f>
        <v>16136093.03</v>
      </c>
    </row>
    <row r="181" spans="1:14" ht="12.75">
      <c r="A181" s="50">
        <v>31</v>
      </c>
      <c r="B181" s="51" t="s">
        <v>20</v>
      </c>
      <c r="C181" s="132">
        <f>SUM(C183+C186+C188)</f>
        <v>14179899.49</v>
      </c>
      <c r="D181" s="132"/>
      <c r="E181" s="132"/>
      <c r="F181" s="132"/>
      <c r="G181" s="132">
        <f>SUM(G183+G186+G188)</f>
        <v>14179899.49</v>
      </c>
      <c r="H181" s="132"/>
      <c r="I181" s="132"/>
      <c r="J181" s="132"/>
      <c r="K181" s="132"/>
      <c r="L181" s="132">
        <f>SUM(L183+L186+L188)</f>
        <v>14179899.49</v>
      </c>
      <c r="M181" s="132">
        <f>SUM(M183+M188)</f>
        <v>1090730</v>
      </c>
      <c r="N181" s="132">
        <f>SUM(N183+N186+N188)</f>
        <v>15343333.43</v>
      </c>
    </row>
    <row r="182" spans="1:14" s="4" customFormat="1" ht="12.75">
      <c r="A182" s="50"/>
      <c r="B182" s="5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3"/>
      <c r="N182" s="133"/>
    </row>
    <row r="183" spans="1:14" s="4" customFormat="1" ht="12.75">
      <c r="A183" s="50">
        <v>311</v>
      </c>
      <c r="B183" s="51" t="s">
        <v>115</v>
      </c>
      <c r="C183" s="132">
        <f>SUM(C184)</f>
        <v>11780740.93</v>
      </c>
      <c r="D183" s="132"/>
      <c r="E183" s="132"/>
      <c r="F183" s="132"/>
      <c r="G183" s="132">
        <f>SUM(G184)</f>
        <v>11780740.93</v>
      </c>
      <c r="H183" s="132"/>
      <c r="I183" s="132"/>
      <c r="J183" s="132"/>
      <c r="K183" s="132"/>
      <c r="L183" s="132">
        <f>SUM(G183)</f>
        <v>11780740.93</v>
      </c>
      <c r="M183" s="132">
        <f>SUM(M184)</f>
        <v>932000</v>
      </c>
      <c r="N183" s="132">
        <f>SUM(N184)</f>
        <v>12780644.87</v>
      </c>
    </row>
    <row r="184" spans="1:14" s="4" customFormat="1" ht="12.75">
      <c r="A184" s="48">
        <v>3111</v>
      </c>
      <c r="B184" s="49" t="s">
        <v>21</v>
      </c>
      <c r="C184" s="133">
        <f>SUM(D184:G184)</f>
        <v>11780740.93</v>
      </c>
      <c r="D184" s="133"/>
      <c r="E184" s="133"/>
      <c r="F184" s="133"/>
      <c r="G184" s="133">
        <v>11780740.93</v>
      </c>
      <c r="H184" s="133"/>
      <c r="I184" s="133"/>
      <c r="J184" s="133"/>
      <c r="K184" s="133"/>
      <c r="L184" s="133">
        <f>SUM(G184)</f>
        <v>11780740.93</v>
      </c>
      <c r="M184" s="133">
        <v>932000</v>
      </c>
      <c r="N184" s="133">
        <v>12780644.87</v>
      </c>
    </row>
    <row r="185" spans="1:14" ht="12.75">
      <c r="A185" s="48"/>
      <c r="B185" s="49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</row>
    <row r="186" spans="1:14" ht="13.5" customHeight="1">
      <c r="A186" s="50">
        <v>312</v>
      </c>
      <c r="B186" s="51" t="s">
        <v>22</v>
      </c>
      <c r="C186" s="132">
        <f>SUM(C187)</f>
        <v>539865</v>
      </c>
      <c r="D186" s="132"/>
      <c r="E186" s="132"/>
      <c r="F186" s="132"/>
      <c r="G186" s="132">
        <f>SUM(G187)</f>
        <v>539865</v>
      </c>
      <c r="H186" s="132"/>
      <c r="I186" s="132"/>
      <c r="J186" s="132"/>
      <c r="K186" s="132"/>
      <c r="L186" s="132">
        <f>SUM(G186)</f>
        <v>539865</v>
      </c>
      <c r="M186" s="132">
        <f>SUM(M187)</f>
        <v>4800</v>
      </c>
      <c r="N186" s="132">
        <f>SUM(L186:M186)</f>
        <v>544665</v>
      </c>
    </row>
    <row r="187" spans="1:14" ht="15.75" customHeight="1">
      <c r="A187" s="48">
        <v>3121</v>
      </c>
      <c r="B187" s="49" t="s">
        <v>22</v>
      </c>
      <c r="C187" s="133">
        <v>539865</v>
      </c>
      <c r="D187" s="133"/>
      <c r="E187" s="133"/>
      <c r="F187" s="133"/>
      <c r="G187" s="133">
        <v>539865</v>
      </c>
      <c r="H187" s="133"/>
      <c r="I187" s="133"/>
      <c r="J187" s="133"/>
      <c r="K187" s="133"/>
      <c r="L187" s="133">
        <f>SUM(G187)</f>
        <v>539865</v>
      </c>
      <c r="M187" s="133">
        <v>4800</v>
      </c>
      <c r="N187" s="133">
        <f>SUM(L187:M187)</f>
        <v>544665</v>
      </c>
    </row>
    <row r="188" spans="1:14" ht="24" customHeight="1">
      <c r="A188" s="50">
        <v>313</v>
      </c>
      <c r="B188" s="51" t="s">
        <v>23</v>
      </c>
      <c r="C188" s="132">
        <f>SUM(C189)</f>
        <v>1859293.56</v>
      </c>
      <c r="D188" s="132"/>
      <c r="E188" s="132"/>
      <c r="F188" s="132"/>
      <c r="G188" s="132">
        <f>SUM(G189)</f>
        <v>1859293.56</v>
      </c>
      <c r="H188" s="132"/>
      <c r="I188" s="132"/>
      <c r="J188" s="132"/>
      <c r="K188" s="132"/>
      <c r="L188" s="132">
        <f>SUM(G188)</f>
        <v>1859293.56</v>
      </c>
      <c r="M188" s="132">
        <f>SUM(M189)</f>
        <v>158730</v>
      </c>
      <c r="N188" s="132">
        <f>SUM(L188:M188)</f>
        <v>2018023.56</v>
      </c>
    </row>
    <row r="189" spans="1:14" ht="12.75">
      <c r="A189" s="48">
        <v>3132</v>
      </c>
      <c r="B189" s="49" t="s">
        <v>116</v>
      </c>
      <c r="C189" s="133">
        <f>SUM(D189:G189)</f>
        <v>1859293.56</v>
      </c>
      <c r="D189" s="133"/>
      <c r="E189" s="133"/>
      <c r="F189" s="133"/>
      <c r="G189" s="133">
        <v>1859293.56</v>
      </c>
      <c r="H189" s="133"/>
      <c r="I189" s="133"/>
      <c r="J189" s="133"/>
      <c r="K189" s="133"/>
      <c r="L189" s="133">
        <f>SUM(G189)</f>
        <v>1859293.56</v>
      </c>
      <c r="M189" s="133">
        <v>158730</v>
      </c>
      <c r="N189" s="133">
        <v>2029227.62</v>
      </c>
    </row>
    <row r="190" spans="1:14" ht="12.75" hidden="1">
      <c r="A190" s="48"/>
      <c r="B190" s="49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2"/>
      <c r="N190" s="132"/>
    </row>
    <row r="191" spans="1:14" ht="3.75" customHeight="1" hidden="1">
      <c r="A191" s="50">
        <v>32</v>
      </c>
      <c r="B191" s="51" t="s">
        <v>24</v>
      </c>
      <c r="C191" s="132">
        <f>SUM(G191)</f>
        <v>412400</v>
      </c>
      <c r="D191" s="132"/>
      <c r="E191" s="132"/>
      <c r="F191" s="132"/>
      <c r="G191" s="132">
        <f>SUM(G193+G195+G199)</f>
        <v>412400</v>
      </c>
      <c r="H191" s="132"/>
      <c r="I191" s="132"/>
      <c r="J191" s="132"/>
      <c r="K191" s="132">
        <f>SUM(K195+K199)</f>
        <v>23359.6</v>
      </c>
      <c r="L191" s="132">
        <f>SUM(G191:K191)</f>
        <v>435759.6</v>
      </c>
      <c r="M191" s="132">
        <f>SUM(M195)</f>
        <v>43800</v>
      </c>
      <c r="N191" s="132">
        <f>SUM(N193+N195+N199)</f>
        <v>482759.6</v>
      </c>
    </row>
    <row r="192" spans="1:14" ht="17.25" customHeight="1">
      <c r="A192" s="50">
        <v>32</v>
      </c>
      <c r="B192" s="51" t="s">
        <v>24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>
        <f>SUM(N193+N195+N199)</f>
        <v>482759.6</v>
      </c>
    </row>
    <row r="193" spans="1:14" ht="25.5" customHeight="1">
      <c r="A193" s="50">
        <v>321</v>
      </c>
      <c r="B193" s="51" t="s">
        <v>25</v>
      </c>
      <c r="C193" s="132">
        <f>SUM(C194:C194)</f>
        <v>360000</v>
      </c>
      <c r="D193" s="132"/>
      <c r="E193" s="132"/>
      <c r="F193" s="132"/>
      <c r="G193" s="132">
        <f>SUM(G194:G194)</f>
        <v>360000</v>
      </c>
      <c r="H193" s="132"/>
      <c r="I193" s="132"/>
      <c r="J193" s="132"/>
      <c r="K193" s="132"/>
      <c r="L193" s="132">
        <f>SUM(L194)</f>
        <v>360000</v>
      </c>
      <c r="M193" s="132">
        <f>SUM(M194)</f>
        <v>3200</v>
      </c>
      <c r="N193" s="132">
        <f>SUM(N194)</f>
        <v>363200</v>
      </c>
    </row>
    <row r="194" spans="1:14" ht="27.75" customHeight="1">
      <c r="A194" s="48">
        <v>3212</v>
      </c>
      <c r="B194" s="49" t="s">
        <v>105</v>
      </c>
      <c r="C194" s="133">
        <f>SUM(G194)</f>
        <v>360000</v>
      </c>
      <c r="D194" s="133"/>
      <c r="E194" s="133"/>
      <c r="F194" s="133"/>
      <c r="G194" s="133">
        <v>360000</v>
      </c>
      <c r="H194" s="133"/>
      <c r="I194" s="133"/>
      <c r="J194" s="133"/>
      <c r="K194" s="133"/>
      <c r="L194" s="133">
        <v>360000</v>
      </c>
      <c r="M194" s="133">
        <v>3200</v>
      </c>
      <c r="N194" s="133">
        <f>SUM(L194:M194)</f>
        <v>363200</v>
      </c>
    </row>
    <row r="195" spans="1:14" ht="15.75" customHeight="1">
      <c r="A195" s="50">
        <v>323</v>
      </c>
      <c r="B195" s="51" t="s">
        <v>27</v>
      </c>
      <c r="C195" s="132">
        <f>SUM(C196:C197)</f>
        <v>32000</v>
      </c>
      <c r="D195" s="132"/>
      <c r="E195" s="132"/>
      <c r="F195" s="132"/>
      <c r="G195" s="132">
        <f>SUM(G196:G197)</f>
        <v>32000</v>
      </c>
      <c r="H195" s="132"/>
      <c r="I195" s="132"/>
      <c r="J195" s="132"/>
      <c r="K195" s="132">
        <f>SUM(K196:K196)</f>
        <v>21259.6</v>
      </c>
      <c r="L195" s="132">
        <f>SUM(G195:K195)</f>
        <v>53259.6</v>
      </c>
      <c r="M195" s="132">
        <f>SUM(M196:M198)</f>
        <v>43800</v>
      </c>
      <c r="N195" s="132">
        <f>SUM(N196:N198)</f>
        <v>97059.6</v>
      </c>
    </row>
    <row r="196" spans="1:14" ht="21" customHeight="1">
      <c r="A196" s="48">
        <v>3231</v>
      </c>
      <c r="B196" s="49" t="s">
        <v>148</v>
      </c>
      <c r="C196" s="133">
        <f>SUM(G196)</f>
        <v>8000</v>
      </c>
      <c r="D196" s="133"/>
      <c r="E196" s="133"/>
      <c r="F196" s="133"/>
      <c r="G196" s="133">
        <v>8000</v>
      </c>
      <c r="H196" s="133"/>
      <c r="I196" s="133"/>
      <c r="J196" s="133"/>
      <c r="K196" s="133">
        <v>21259.6</v>
      </c>
      <c r="L196" s="133">
        <f>SUM(G196+K196)</f>
        <v>29259.6</v>
      </c>
      <c r="M196" s="133">
        <v>37800</v>
      </c>
      <c r="N196" s="133">
        <f>SUM(L196:M196)</f>
        <v>67059.6</v>
      </c>
    </row>
    <row r="197" spans="1:14" ht="12.75">
      <c r="A197" s="48">
        <v>3237</v>
      </c>
      <c r="B197" s="49" t="s">
        <v>137</v>
      </c>
      <c r="C197" s="133">
        <f>SUM(G197)</f>
        <v>24000</v>
      </c>
      <c r="D197" s="133"/>
      <c r="E197" s="133"/>
      <c r="F197" s="133"/>
      <c r="G197" s="133">
        <v>24000</v>
      </c>
      <c r="H197" s="133"/>
      <c r="I197" s="133"/>
      <c r="J197" s="133"/>
      <c r="K197" s="133"/>
      <c r="L197" s="133">
        <v>24000</v>
      </c>
      <c r="M197" s="133"/>
      <c r="N197" s="133">
        <v>24000</v>
      </c>
    </row>
    <row r="198" spans="1:14" ht="12.75">
      <c r="A198" s="48">
        <v>3236</v>
      </c>
      <c r="B198" s="49" t="s">
        <v>161</v>
      </c>
      <c r="C198" s="133">
        <v>6000</v>
      </c>
      <c r="D198" s="133"/>
      <c r="E198" s="133"/>
      <c r="F198" s="133"/>
      <c r="G198" s="133"/>
      <c r="H198" s="133"/>
      <c r="I198" s="133"/>
      <c r="J198" s="133"/>
      <c r="K198" s="133"/>
      <c r="L198" s="133"/>
      <c r="M198" s="133">
        <v>6000</v>
      </c>
      <c r="N198" s="133">
        <v>6000</v>
      </c>
    </row>
    <row r="199" spans="1:16" ht="12.75">
      <c r="A199" s="50">
        <v>329</v>
      </c>
      <c r="B199" s="51" t="s">
        <v>133</v>
      </c>
      <c r="C199" s="132">
        <f>SUM(C200)</f>
        <v>20400</v>
      </c>
      <c r="D199" s="132"/>
      <c r="E199" s="132"/>
      <c r="F199" s="132"/>
      <c r="G199" s="132">
        <f>SUM(G200)</f>
        <v>20400</v>
      </c>
      <c r="H199" s="132"/>
      <c r="I199" s="132"/>
      <c r="J199" s="132"/>
      <c r="K199" s="132">
        <f>SUM(K200)</f>
        <v>2100</v>
      </c>
      <c r="L199" s="132">
        <f>SUM(G199+K199)</f>
        <v>22500</v>
      </c>
      <c r="M199" s="133"/>
      <c r="N199" s="132">
        <f>SUM(N200)</f>
        <v>22500</v>
      </c>
      <c r="P199" s="89"/>
    </row>
    <row r="200" spans="1:14" ht="12.75">
      <c r="A200" s="48">
        <v>32955</v>
      </c>
      <c r="B200" s="49" t="s">
        <v>134</v>
      </c>
      <c r="C200" s="133">
        <f>SUM(G200)</f>
        <v>20400</v>
      </c>
      <c r="D200" s="133"/>
      <c r="E200" s="133"/>
      <c r="F200" s="133"/>
      <c r="G200" s="133">
        <v>20400</v>
      </c>
      <c r="H200" s="133"/>
      <c r="I200" s="133"/>
      <c r="J200" s="133"/>
      <c r="K200" s="133">
        <v>2100</v>
      </c>
      <c r="L200" s="133">
        <f>SUM(G200+K200)</f>
        <v>22500</v>
      </c>
      <c r="M200" s="133"/>
      <c r="N200" s="133">
        <f>SUM(L200:M200)</f>
        <v>22500</v>
      </c>
    </row>
    <row r="201" spans="1:14" ht="12.75">
      <c r="A201" s="50">
        <v>422</v>
      </c>
      <c r="B201" s="51" t="s">
        <v>136</v>
      </c>
      <c r="C201" s="132">
        <f>SUM(C202:C203)</f>
        <v>310000</v>
      </c>
      <c r="D201" s="132"/>
      <c r="E201" s="132"/>
      <c r="F201" s="132"/>
      <c r="G201" s="132">
        <f>SUM(G202:G203)</f>
        <v>310000</v>
      </c>
      <c r="H201" s="132"/>
      <c r="I201" s="132"/>
      <c r="J201" s="132"/>
      <c r="K201" s="132"/>
      <c r="L201" s="132">
        <f>SUM(G201)</f>
        <v>310000</v>
      </c>
      <c r="M201" s="133"/>
      <c r="N201" s="132">
        <f>SUM(L201:M201)</f>
        <v>310000</v>
      </c>
    </row>
    <row r="202" spans="1:15" ht="12.75">
      <c r="A202" s="48">
        <v>4221</v>
      </c>
      <c r="B202" s="49" t="s">
        <v>117</v>
      </c>
      <c r="C202" s="133">
        <f>SUM(G202)</f>
        <v>10000</v>
      </c>
      <c r="D202" s="132"/>
      <c r="E202" s="132"/>
      <c r="F202" s="132"/>
      <c r="G202" s="133">
        <v>10000</v>
      </c>
      <c r="H202" s="132"/>
      <c r="I202" s="132"/>
      <c r="J202" s="132"/>
      <c r="K202" s="132"/>
      <c r="L202" s="133">
        <f>SUM(G202)</f>
        <v>10000</v>
      </c>
      <c r="M202" s="133"/>
      <c r="N202" s="133">
        <f>SUM(L202:M202)</f>
        <v>10000</v>
      </c>
      <c r="O202" s="89"/>
    </row>
    <row r="203" spans="1:14" ht="12.75">
      <c r="A203" s="48">
        <v>4221</v>
      </c>
      <c r="B203" s="49" t="s">
        <v>135</v>
      </c>
      <c r="C203" s="133">
        <f>SUM(G203)</f>
        <v>300000</v>
      </c>
      <c r="D203" s="132"/>
      <c r="E203" s="132"/>
      <c r="F203" s="132"/>
      <c r="G203" s="133">
        <v>300000</v>
      </c>
      <c r="H203" s="132"/>
      <c r="I203" s="132"/>
      <c r="J203" s="132"/>
      <c r="K203" s="132"/>
      <c r="L203" s="133">
        <f>SUM(G203)</f>
        <v>300000</v>
      </c>
      <c r="M203" s="133"/>
      <c r="N203" s="133">
        <f>SUM(L203:M203)</f>
        <v>300000</v>
      </c>
    </row>
    <row r="204" spans="1:14" ht="12.75">
      <c r="A204" s="48"/>
      <c r="B204" s="49"/>
      <c r="C204" s="133">
        <f>SUM(C180+C171+C167+C162+C136+C101+C98+C70+C9+C65)</f>
        <v>18912586.240000002</v>
      </c>
      <c r="D204" s="133">
        <f>SUM(D9+D61+D162)</f>
        <v>3163184.33</v>
      </c>
      <c r="E204" s="133">
        <f>SUM(E68)</f>
        <v>19492.78</v>
      </c>
      <c r="F204" s="133">
        <f>SUM(F101)</f>
        <v>181007.22</v>
      </c>
      <c r="G204" s="137">
        <f>SUM(G180+G171+G136)</f>
        <v>15517315.49</v>
      </c>
      <c r="H204" s="133"/>
      <c r="I204" s="133"/>
      <c r="J204" s="133"/>
      <c r="K204" s="133">
        <f>SUM(K8+K180)</f>
        <v>449633.1599999999</v>
      </c>
      <c r="L204" s="133">
        <f>SUM(L9+L65+L68+L101+L136+L148+L162+L167+L171+L180)</f>
        <v>19604049.33</v>
      </c>
      <c r="M204" s="133">
        <f>SUM(M180+M174+M162+M117+M101+M68+M8)</f>
        <v>1331651.6099999999</v>
      </c>
      <c r="N204" s="133">
        <f>SUM(L204:M204)</f>
        <v>20935700.939999998</v>
      </c>
    </row>
    <row r="205" spans="1:10" ht="12.75">
      <c r="A205" s="194" t="s">
        <v>154</v>
      </c>
      <c r="B205" s="194"/>
      <c r="C205" s="89"/>
      <c r="D205" s="89"/>
      <c r="E205" s="89"/>
      <c r="F205" s="89"/>
      <c r="G205" s="89"/>
      <c r="H205" s="89"/>
      <c r="I205" s="89"/>
      <c r="J205" s="89"/>
    </row>
    <row r="206" spans="1:10" ht="12.75">
      <c r="A206" s="195" t="s">
        <v>155</v>
      </c>
      <c r="B206" s="195"/>
      <c r="C206" s="89"/>
      <c r="D206" s="89"/>
      <c r="E206" s="89"/>
      <c r="F206" s="196" t="s">
        <v>145</v>
      </c>
      <c r="G206" s="196"/>
      <c r="H206" s="196"/>
      <c r="I206" s="89"/>
      <c r="J206" s="89"/>
    </row>
    <row r="207" spans="1:10" ht="14.25">
      <c r="A207" s="153" t="s">
        <v>153</v>
      </c>
      <c r="B207" s="152"/>
      <c r="C207" s="152"/>
      <c r="D207" s="152"/>
      <c r="E207" s="8"/>
      <c r="F207" s="197" t="s">
        <v>149</v>
      </c>
      <c r="G207" s="197"/>
      <c r="H207" s="197"/>
      <c r="I207" s="152"/>
      <c r="J207" s="152"/>
    </row>
    <row r="208" spans="1:10" ht="12.75">
      <c r="A208" s="147"/>
      <c r="B208" s="15"/>
      <c r="C208" s="85"/>
      <c r="D208" s="85"/>
      <c r="E208" s="85"/>
      <c r="F208" s="85"/>
      <c r="G208" s="85"/>
      <c r="H208" s="85"/>
      <c r="I208" s="85"/>
      <c r="J208" s="85"/>
    </row>
    <row r="209" spans="1:14" ht="12.75">
      <c r="A209" s="25"/>
      <c r="B209" s="5"/>
      <c r="C209" s="89"/>
      <c r="D209" s="89"/>
      <c r="E209" s="89"/>
      <c r="F209" s="89"/>
      <c r="G209" s="89"/>
      <c r="H209" s="89"/>
      <c r="I209" s="89"/>
      <c r="J209" s="89"/>
      <c r="N209" s="133"/>
    </row>
    <row r="210" spans="1:2" ht="12.75">
      <c r="A210" s="199"/>
      <c r="B210" s="199"/>
    </row>
    <row r="211" spans="1:10" ht="18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</row>
    <row r="212" spans="1:10" ht="12.75">
      <c r="A212" s="147"/>
      <c r="B212" s="15"/>
      <c r="C212" s="85"/>
      <c r="D212" s="85"/>
      <c r="E212" s="85"/>
      <c r="F212" s="85"/>
      <c r="G212" s="85"/>
      <c r="H212" s="85"/>
      <c r="I212" s="85"/>
      <c r="J212" s="85"/>
    </row>
    <row r="213" spans="1:10" ht="12.75">
      <c r="A213" s="147"/>
      <c r="B213" s="15"/>
      <c r="C213" s="85"/>
      <c r="D213" s="85"/>
      <c r="E213" s="85"/>
      <c r="F213" s="85"/>
      <c r="G213" s="85"/>
      <c r="H213" s="85"/>
      <c r="I213" s="85"/>
      <c r="J213" s="85"/>
    </row>
    <row r="217" spans="1:10" ht="18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</row>
    <row r="218" spans="1:10" ht="12.75">
      <c r="A218" s="147"/>
      <c r="B218" s="15"/>
      <c r="C218" s="85"/>
      <c r="D218" s="85"/>
      <c r="E218" s="85"/>
      <c r="F218" s="85"/>
      <c r="G218" s="85"/>
      <c r="H218" s="85"/>
      <c r="I218" s="85"/>
      <c r="J218" s="85"/>
    </row>
    <row r="219" spans="1:10" ht="12.75">
      <c r="A219" s="194"/>
      <c r="B219" s="194"/>
      <c r="C219" s="89"/>
      <c r="D219" s="89"/>
      <c r="E219" s="89"/>
      <c r="F219" s="89"/>
      <c r="G219" s="89"/>
      <c r="H219" s="89"/>
      <c r="I219" s="89"/>
      <c r="J219" s="89"/>
    </row>
    <row r="220" spans="1:10" ht="12.7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</row>
    <row r="221" spans="1:10" ht="12.75">
      <c r="A221" s="195"/>
      <c r="B221" s="195"/>
      <c r="C221" s="195"/>
      <c r="D221" s="195"/>
      <c r="F221" s="193"/>
      <c r="G221" s="193"/>
      <c r="H221" s="154"/>
      <c r="I221" s="195"/>
      <c r="J221" s="195"/>
    </row>
    <row r="222" spans="1:10" ht="14.25">
      <c r="A222" s="153"/>
      <c r="B222" s="152"/>
      <c r="C222" s="153"/>
      <c r="D222" s="152"/>
      <c r="E222" s="153"/>
      <c r="F222" s="152"/>
      <c r="G222" s="152"/>
      <c r="H222" s="152"/>
      <c r="I222" s="153"/>
      <c r="J222" s="152"/>
    </row>
  </sheetData>
  <sheetProtection/>
  <mergeCells count="18">
    <mergeCell ref="A219:B219"/>
    <mergeCell ref="F206:H206"/>
    <mergeCell ref="F207:H207"/>
    <mergeCell ref="A3:J3"/>
    <mergeCell ref="A211:J211"/>
    <mergeCell ref="A206:B206"/>
    <mergeCell ref="A210:B210"/>
    <mergeCell ref="A205:B205"/>
    <mergeCell ref="A217:J217"/>
    <mergeCell ref="F221:G221"/>
    <mergeCell ref="I220:J220"/>
    <mergeCell ref="A221:B221"/>
    <mergeCell ref="C221:D221"/>
    <mergeCell ref="I221:J221"/>
    <mergeCell ref="A220:B220"/>
    <mergeCell ref="C220:D220"/>
    <mergeCell ref="E220:F220"/>
    <mergeCell ref="G220:H220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Jurkovic</cp:lastModifiedBy>
  <cp:lastPrinted>2022-09-29T09:41:56Z</cp:lastPrinted>
  <dcterms:created xsi:type="dcterms:W3CDTF">2013-09-11T11:00:21Z</dcterms:created>
  <dcterms:modified xsi:type="dcterms:W3CDTF">2022-10-31T23:43:21Z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